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Лист1!$A$1:$S$327</definedName>
  </definedNames>
  <calcPr calcId="125725"/>
</workbook>
</file>

<file path=xl/calcChain.xml><?xml version="1.0" encoding="utf-8"?>
<calcChain xmlns="http://schemas.openxmlformats.org/spreadsheetml/2006/main">
  <c r="D207" i="1"/>
  <c r="R304" l="1"/>
  <c r="E111"/>
  <c r="F111"/>
  <c r="G111"/>
  <c r="H111"/>
  <c r="I111"/>
  <c r="J111"/>
  <c r="K111"/>
  <c r="L111"/>
  <c r="M111"/>
  <c r="N111"/>
  <c r="O111"/>
  <c r="P111"/>
  <c r="Q111"/>
  <c r="R111"/>
  <c r="E17" l="1"/>
  <c r="F17"/>
  <c r="G17"/>
  <c r="H17"/>
  <c r="I17"/>
  <c r="J17"/>
  <c r="K17"/>
  <c r="L17"/>
  <c r="M17"/>
  <c r="N17"/>
  <c r="O17"/>
  <c r="P17"/>
  <c r="Q17"/>
  <c r="R17"/>
  <c r="R238"/>
  <c r="I143"/>
  <c r="I123"/>
  <c r="E207" l="1"/>
  <c r="F207"/>
  <c r="G207"/>
  <c r="H207"/>
  <c r="I207"/>
  <c r="J207"/>
  <c r="K207"/>
  <c r="L207"/>
  <c r="M207"/>
  <c r="N207"/>
  <c r="O207"/>
  <c r="P207"/>
  <c r="Q207"/>
  <c r="R207"/>
  <c r="R44" l="1"/>
  <c r="O44"/>
  <c r="N44"/>
  <c r="M44"/>
  <c r="L44"/>
  <c r="K44"/>
  <c r="I44"/>
  <c r="H44"/>
  <c r="G44"/>
  <c r="F44"/>
  <c r="D219"/>
  <c r="E219"/>
  <c r="F219"/>
  <c r="G219"/>
  <c r="H219"/>
  <c r="I219"/>
  <c r="J219"/>
  <c r="K219"/>
  <c r="L219"/>
  <c r="M219"/>
  <c r="N219"/>
  <c r="O219"/>
  <c r="P219"/>
  <c r="Q219"/>
  <c r="R219"/>
  <c r="E123"/>
  <c r="E124" s="1"/>
  <c r="F123"/>
  <c r="G123"/>
  <c r="H123"/>
  <c r="J123"/>
  <c r="K123"/>
  <c r="L123"/>
  <c r="M123"/>
  <c r="N123"/>
  <c r="O123"/>
  <c r="P123"/>
  <c r="Q123"/>
  <c r="R123"/>
  <c r="E80"/>
  <c r="J80"/>
  <c r="P80"/>
  <c r="Q80"/>
  <c r="R80"/>
  <c r="O80"/>
  <c r="N80"/>
  <c r="M80"/>
  <c r="L80"/>
  <c r="K80"/>
  <c r="I80"/>
  <c r="H80"/>
  <c r="G80"/>
  <c r="F80"/>
  <c r="R181" l="1"/>
  <c r="Q181"/>
  <c r="P181"/>
  <c r="O181"/>
  <c r="N181"/>
  <c r="M181"/>
  <c r="L181"/>
  <c r="K181"/>
  <c r="I181"/>
  <c r="H181"/>
  <c r="G181"/>
  <c r="F181"/>
  <c r="D317"/>
  <c r="D155"/>
  <c r="F273"/>
  <c r="G273"/>
  <c r="H273"/>
  <c r="I273"/>
  <c r="K273"/>
  <c r="L273"/>
  <c r="M273"/>
  <c r="N273"/>
  <c r="O273"/>
  <c r="P273"/>
  <c r="Q273"/>
  <c r="R273"/>
  <c r="E306"/>
  <c r="E240" l="1"/>
  <c r="F240"/>
  <c r="G240"/>
  <c r="H240"/>
  <c r="I240"/>
  <c r="J240"/>
  <c r="K240"/>
  <c r="L240"/>
  <c r="M240"/>
  <c r="N240"/>
  <c r="O240"/>
  <c r="P240"/>
  <c r="Q240"/>
  <c r="R240"/>
  <c r="E143"/>
  <c r="R143"/>
  <c r="Q143"/>
  <c r="P143"/>
  <c r="O143"/>
  <c r="N143"/>
  <c r="M143"/>
  <c r="L143"/>
  <c r="K143"/>
  <c r="H143"/>
  <c r="G143"/>
  <c r="F143"/>
  <c r="E47"/>
  <c r="J47"/>
  <c r="P47"/>
  <c r="Q47"/>
  <c r="R47"/>
  <c r="O47"/>
  <c r="N47"/>
  <c r="M47"/>
  <c r="L47"/>
  <c r="K47"/>
  <c r="I47"/>
  <c r="H47"/>
  <c r="G47"/>
  <c r="F47"/>
  <c r="E155" l="1"/>
  <c r="F155"/>
  <c r="G155"/>
  <c r="H155"/>
  <c r="I155"/>
  <c r="J155"/>
  <c r="K155"/>
  <c r="L155"/>
  <c r="M155"/>
  <c r="N155"/>
  <c r="O155"/>
  <c r="P155"/>
  <c r="Q155"/>
  <c r="R155"/>
  <c r="E187"/>
  <c r="F187"/>
  <c r="G187"/>
  <c r="H187"/>
  <c r="I187"/>
  <c r="J187"/>
  <c r="K187"/>
  <c r="L187"/>
  <c r="M187"/>
  <c r="N187"/>
  <c r="O187"/>
  <c r="P187"/>
  <c r="Q187"/>
  <c r="R187"/>
  <c r="E285"/>
  <c r="F285"/>
  <c r="G285"/>
  <c r="H285"/>
  <c r="I285"/>
  <c r="J285"/>
  <c r="K285"/>
  <c r="L285"/>
  <c r="M285"/>
  <c r="N285"/>
  <c r="O285"/>
  <c r="P285"/>
  <c r="Q285"/>
  <c r="R285"/>
  <c r="E317"/>
  <c r="F317"/>
  <c r="G317"/>
  <c r="H317"/>
  <c r="I317"/>
  <c r="J317"/>
  <c r="K317"/>
  <c r="L317"/>
  <c r="M317"/>
  <c r="N317"/>
  <c r="O317"/>
  <c r="P317"/>
  <c r="Q317"/>
  <c r="R317"/>
  <c r="G306" l="1"/>
  <c r="H306"/>
  <c r="I306"/>
  <c r="J306"/>
  <c r="K306"/>
  <c r="L306"/>
  <c r="M306"/>
  <c r="N306"/>
  <c r="O306"/>
  <c r="P306"/>
  <c r="Q306"/>
  <c r="R306"/>
  <c r="F306"/>
  <c r="R176"/>
  <c r="Q176"/>
  <c r="P176"/>
  <c r="O176"/>
  <c r="N176"/>
  <c r="M176"/>
  <c r="L176"/>
  <c r="K176"/>
  <c r="J176"/>
  <c r="I176"/>
  <c r="H176"/>
  <c r="G176"/>
  <c r="F176"/>
  <c r="G91"/>
  <c r="H91"/>
  <c r="I91"/>
  <c r="J91"/>
  <c r="K91"/>
  <c r="L91"/>
  <c r="M91"/>
  <c r="N91"/>
  <c r="O91"/>
  <c r="P91"/>
  <c r="Q91"/>
  <c r="R91"/>
  <c r="F91"/>
  <c r="G59"/>
  <c r="H59"/>
  <c r="I59"/>
  <c r="J59"/>
  <c r="K59"/>
  <c r="L59"/>
  <c r="M59"/>
  <c r="N59"/>
  <c r="O59"/>
  <c r="P59"/>
  <c r="Q59"/>
  <c r="R59"/>
  <c r="F59"/>
  <c r="G28"/>
  <c r="H28"/>
  <c r="I28"/>
  <c r="J28"/>
  <c r="K28"/>
  <c r="L28"/>
  <c r="M28"/>
  <c r="N28"/>
  <c r="O28"/>
  <c r="P28"/>
  <c r="Q28"/>
  <c r="R28"/>
  <c r="F28"/>
  <c r="F252"/>
  <c r="G252"/>
  <c r="H252"/>
  <c r="I252"/>
  <c r="J252"/>
  <c r="K252"/>
  <c r="L252"/>
  <c r="M252"/>
  <c r="N252"/>
  <c r="O252"/>
  <c r="P252"/>
  <c r="Q252"/>
  <c r="R252"/>
  <c r="E252"/>
  <c r="E59"/>
  <c r="E91"/>
  <c r="E28"/>
  <c r="F321" l="1"/>
  <c r="F320"/>
  <c r="G321"/>
  <c r="H321"/>
  <c r="I321"/>
  <c r="I320"/>
  <c r="G320"/>
  <c r="H320"/>
  <c r="E321"/>
  <c r="F326"/>
  <c r="F327" s="1"/>
  <c r="F29"/>
  <c r="F92"/>
  <c r="E176"/>
  <c r="F322" l="1"/>
  <c r="G322"/>
  <c r="I322"/>
  <c r="H322"/>
  <c r="J92"/>
  <c r="J220"/>
  <c r="J286"/>
  <c r="J318"/>
  <c r="E273"/>
  <c r="E324" s="1"/>
  <c r="E325" s="1"/>
  <c r="O92"/>
  <c r="E320" l="1"/>
  <c r="E322" s="1"/>
  <c r="R318"/>
  <c r="Q318"/>
  <c r="P318"/>
  <c r="O318"/>
  <c r="N318"/>
  <c r="M318"/>
  <c r="L318"/>
  <c r="K318"/>
  <c r="R286" l="1"/>
  <c r="P286"/>
  <c r="Q286"/>
  <c r="O286"/>
  <c r="N286"/>
  <c r="M286"/>
  <c r="L286"/>
  <c r="K286"/>
  <c r="R220" l="1"/>
  <c r="Q220"/>
  <c r="P220"/>
  <c r="O220"/>
  <c r="N220"/>
  <c r="M220"/>
  <c r="L220"/>
  <c r="K220"/>
  <c r="E92" l="1"/>
  <c r="Q253" l="1"/>
  <c r="P253"/>
  <c r="M253"/>
  <c r="L253"/>
  <c r="K253"/>
  <c r="R253"/>
  <c r="O253"/>
  <c r="N188"/>
  <c r="K188"/>
  <c r="Q156"/>
  <c r="R92"/>
  <c r="Q92"/>
  <c r="P92"/>
  <c r="N92"/>
  <c r="M92"/>
  <c r="L92"/>
  <c r="K92"/>
  <c r="O29"/>
  <c r="N29"/>
  <c r="M29"/>
  <c r="K29"/>
  <c r="Q188" l="1"/>
  <c r="O188"/>
  <c r="P156"/>
  <c r="R124"/>
  <c r="L188"/>
  <c r="R156"/>
  <c r="M188"/>
  <c r="R188"/>
  <c r="O156"/>
  <c r="N156"/>
  <c r="M156"/>
  <c r="L156"/>
  <c r="Q124"/>
  <c r="P124"/>
  <c r="N124"/>
  <c r="L124"/>
  <c r="K124"/>
  <c r="M124"/>
  <c r="O124"/>
  <c r="L29"/>
  <c r="P188"/>
  <c r="P29"/>
  <c r="K156"/>
  <c r="R29"/>
  <c r="N253"/>
  <c r="Q29"/>
  <c r="K60"/>
  <c r="M60"/>
  <c r="O60"/>
  <c r="Q60"/>
  <c r="L60"/>
  <c r="N60"/>
  <c r="P60"/>
  <c r="R60"/>
  <c r="I318"/>
  <c r="H318"/>
  <c r="G318"/>
  <c r="F318"/>
  <c r="E318"/>
  <c r="I286" l="1"/>
  <c r="H286"/>
  <c r="G286"/>
  <c r="F286"/>
  <c r="E286"/>
  <c r="I253" l="1"/>
  <c r="H253"/>
  <c r="G253"/>
  <c r="F253"/>
  <c r="E253"/>
  <c r="I220" l="1"/>
  <c r="H220"/>
  <c r="G220"/>
  <c r="F220"/>
  <c r="E220"/>
  <c r="I188" l="1"/>
  <c r="H188"/>
  <c r="G188"/>
  <c r="F188"/>
  <c r="E188" l="1"/>
  <c r="I156" l="1"/>
  <c r="H156"/>
  <c r="G156"/>
  <c r="F156"/>
  <c r="E156"/>
  <c r="I124" l="1"/>
  <c r="H124"/>
  <c r="G124"/>
  <c r="F124"/>
  <c r="I92" l="1"/>
  <c r="H92"/>
  <c r="G92"/>
  <c r="I60" l="1"/>
  <c r="H60"/>
  <c r="G60"/>
  <c r="E60"/>
  <c r="F60"/>
  <c r="I29" l="1"/>
  <c r="H29"/>
  <c r="G29"/>
  <c r="E29" l="1"/>
</calcChain>
</file>

<file path=xl/sharedStrings.xml><?xml version="1.0" encoding="utf-8"?>
<sst xmlns="http://schemas.openxmlformats.org/spreadsheetml/2006/main" count="812" uniqueCount="151">
  <si>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</si>
  <si>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</si>
  <si>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</si>
  <si>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</si>
  <si>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</si>
  <si>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</si>
  <si>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</si>
  <si>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( 7-11 лет )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</si>
  <si>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</si>
  <si>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</si>
  <si>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</si>
  <si>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</si>
  <si>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</si>
  <si>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</si>
  <si>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</si>
  <si>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</si>
  <si>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</si>
  <si>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</si>
  <si>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</si>
  <si>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</si>
  <si>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</si>
  <si>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</si>
  <si>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</si>
  <si>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</si>
  <si>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</si>
  <si>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</si>
  <si>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Завтрак</t>
  </si>
  <si>
    <t>Печенье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</si>
  <si>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</si>
  <si>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</si>
  <si>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</si>
  <si>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</si>
  <si>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</si>
  <si>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</si>
  <si>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</si>
  <si>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</si>
  <si>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</si>
  <si>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</si>
  <si>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</si>
  <si>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</si>
  <si>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</si>
  <si>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</si>
  <si>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</si>
  <si>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</si>
  <si>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</si>
  <si>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</si>
  <si>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</si>
  <si>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</si>
  <si>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</si>
  <si>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 Суп картофельный с  рисовой крупой</t>
  </si>
  <si>
    <t>Директор   школы    МОУ СОШ №</t>
  </si>
  <si>
    <t xml:space="preserve">Компот из сухофруктов </t>
  </si>
  <si>
    <t>Котлеты рыбные с маслом сливочным</t>
  </si>
  <si>
    <t>Напиток апельсиновый</t>
  </si>
  <si>
    <t xml:space="preserve">Оладьи из говяжьей печени 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</si>
  <si>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</si>
  <si>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</si>
  <si>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</si>
  <si>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</si>
  <si>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</si>
  <si>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</si>
  <si>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 xml:space="preserve"> Рассольник ленинградский</t>
  </si>
  <si>
    <t>Средняя стоимость 1 дня</t>
  </si>
  <si>
    <t>Обед</t>
  </si>
  <si>
    <t>А, мкг</t>
  </si>
  <si>
    <t>Хлеб пшеничный 1с.</t>
  </si>
  <si>
    <t>В1</t>
  </si>
  <si>
    <t>7.</t>
  </si>
  <si>
    <t>Выход,г</t>
  </si>
  <si>
    <t>Выход, г</t>
  </si>
  <si>
    <t>День 3</t>
  </si>
  <si>
    <t>Овощи натуральные свежие (помидоры)</t>
  </si>
  <si>
    <t>Овощи натуральные свежие (огурцы)</t>
  </si>
  <si>
    <t>Салат из свеклы отварной</t>
  </si>
  <si>
    <t>8.</t>
  </si>
  <si>
    <t>Ряженка</t>
  </si>
  <si>
    <t>Снежок</t>
  </si>
  <si>
    <t>Хлеб ржаной</t>
  </si>
  <si>
    <t>Макаронные изделия отварные с маслом</t>
  </si>
  <si>
    <t>Борщ из свежей капусты с картофелем  со сметаной .</t>
  </si>
  <si>
    <t>Каша вязкая молочная из риса и пшена  с маслом сливочным</t>
  </si>
  <si>
    <t>Сыр    (порциями)</t>
  </si>
  <si>
    <t xml:space="preserve"> Каша  жидкая молочная из манной крупы с маслом сливочным</t>
  </si>
  <si>
    <t>Каша вязкая молочная  геркулесовая с маслом сливочным</t>
  </si>
  <si>
    <t>200/28</t>
  </si>
  <si>
    <t>Рагу из курицы</t>
  </si>
  <si>
    <t>90/30</t>
  </si>
  <si>
    <t>90/5</t>
  </si>
  <si>
    <t>Гуляш из говядины</t>
  </si>
  <si>
    <t>Рыба (морская), тушенная в томате с овощами</t>
  </si>
  <si>
    <t>Норма</t>
  </si>
  <si>
    <t>38,5-46,2</t>
  </si>
  <si>
    <t>39,5-47,4</t>
  </si>
  <si>
    <t>167,5-201</t>
  </si>
  <si>
    <t>1175-1410</t>
  </si>
  <si>
    <t>Итого</t>
  </si>
  <si>
    <t xml:space="preserve"> Суп картофельный с бобовыми (горох) 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</si>
  <si>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</si>
  <si>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                                                                                "Утверждаю"</t>
  </si>
  <si>
    <t xml:space="preserve">                                                                                                "Утверждаю"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</si>
  <si>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</si>
  <si>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</si>
  <si>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</si>
  <si>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</si>
  <si>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t xml:space="preserve">                                                                                     "Утверждаю"</t>
  </si>
  <si>
    <t xml:space="preserve">                                                                                       "Утверждаю"</t>
  </si>
  <si>
    <t xml:space="preserve">                                                                                                  "Утверждаю"</t>
  </si>
  <si>
    <t xml:space="preserve">                                                                                        "Утверждаю"</t>
  </si>
  <si>
    <t xml:space="preserve">                                                                                          "Утверждаю"</t>
  </si>
  <si>
    <t xml:space="preserve">                                                                                         "Утверждаю"</t>
  </si>
  <si>
    <t xml:space="preserve">                               / Е.С. Сидельникова /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</si>
  <si>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 </t>
    </r>
    <r>
      <rPr>
        <u/>
        <sz val="10"/>
        <color theme="1"/>
        <rFont val="Calibri"/>
        <family val="2"/>
        <charset val="204"/>
        <scheme val="minor"/>
      </rPr>
      <t xml:space="preserve">  Е.С.Сидельникова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</si>
  <si>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</si>
  <si>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</si>
  <si>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         / Е.С. Сидельникова  /</t>
  </si>
  <si>
    <r>
      <t xml:space="preserve">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      / Е.С. Сидельникова  </t>
    </r>
    <r>
      <rPr>
        <sz val="10"/>
        <color theme="1"/>
        <rFont val="Calibri"/>
        <family val="2"/>
        <charset val="204"/>
        <scheme val="minor"/>
      </rPr>
      <t>/</t>
    </r>
  </si>
  <si>
    <r>
      <t xml:space="preserve">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"01" мая 2024г</t>
    </r>
  </si>
  <si>
    <t>200/5</t>
  </si>
  <si>
    <t>Плов из курицы</t>
  </si>
  <si>
    <t xml:space="preserve"> Жаркое по-домашнему.</t>
  </si>
  <si>
    <t>Сок фруктовый в ассортименте</t>
  </si>
  <si>
    <t xml:space="preserve">                                                    Директор  ООО "Общепит-Н"  </t>
  </si>
  <si>
    <t xml:space="preserve">                                    Директор  ООО "Общепит-Н"  </t>
  </si>
  <si>
    <t xml:space="preserve">                                                                      Директор  ООО "Общепит-Н"  </t>
  </si>
  <si>
    <t>Пюре картофельное</t>
  </si>
  <si>
    <t>Всего завтрак</t>
  </si>
  <si>
    <t>Всего обед</t>
  </si>
  <si>
    <t>Сырники из творога с  молоком сгущенным</t>
  </si>
  <si>
    <t>130/20</t>
  </si>
  <si>
    <t>Масло сливочное</t>
  </si>
  <si>
    <t>Чай с сахаром с лимоном</t>
  </si>
  <si>
    <t>200/7</t>
  </si>
  <si>
    <t>Фрукт свежий, сезонный</t>
  </si>
  <si>
    <t>Каша вязкая молочная из риса с маслом сливочным</t>
  </si>
  <si>
    <t>Батон в/с</t>
  </si>
  <si>
    <t>Суп картофельный с макаронными изделиями ( вермишель )</t>
  </si>
  <si>
    <t>294/330</t>
  </si>
  <si>
    <t>Котлеты рубленные из кур, запеченные с соусом сметанным</t>
  </si>
  <si>
    <t>90/20</t>
  </si>
  <si>
    <t>200/10</t>
  </si>
  <si>
    <t>Каша гречневая с молоком с сахром</t>
  </si>
  <si>
    <t xml:space="preserve">                                                                               </t>
  </si>
  <si>
    <t>Яйцо вареное</t>
  </si>
  <si>
    <t xml:space="preserve"> Каша гречневая рассыпчатая</t>
  </si>
  <si>
    <t>Макаронные изделия отварные с  соусом сметанным с томатом</t>
  </si>
  <si>
    <t>309/331</t>
  </si>
  <si>
    <t>150/30</t>
  </si>
  <si>
    <t>Пряник</t>
  </si>
  <si>
    <t xml:space="preserve">Фрукт свежий, сезонный  </t>
  </si>
  <si>
    <t xml:space="preserve">                      "___"____________  2025г</t>
  </si>
  <si>
    <t>"01" марта  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</si>
</sst>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wrapText="1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/>
    <xf numFmtId="2" fontId="0" fillId="2" borderId="1" xfId="0" applyNumberFormat="1" applyFill="1" applyBorder="1"/>
    <xf numFmtId="2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" fontId="3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0" borderId="1" xfId="0" applyNumberFormat="1" applyFont="1" applyBorder="1" applyAlignment="1"/>
    <xf numFmtId="1" fontId="2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distributed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2" fontId="9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2" fontId="2" fillId="0" borderId="0" xfId="0" applyNumberFormat="1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distributed"/>
    </xf>
    <xf numFmtId="164" fontId="9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9" fillId="0" borderId="0" xfId="0" applyFont="1" applyAlignment="1">
      <alignment horizontal="righ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2" fontId="3" fillId="0" borderId="0" xfId="0" applyNumberFormat="1" applyFont="1"/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33"/>
  <sheetViews>
    <sheetView tabSelected="1" view="pageBreakPreview" topLeftCell="A295" zoomScale="110" zoomScaleNormal="110" zoomScaleSheetLayoutView="110" workbookViewId="0">
      <selection activeCell="P315" sqref="P315:P316"/>
    </sheetView>
  </sheetViews>
  <sheetFormatPr defaultRowHeight="15"/>
  <cols>
    <col min="1" max="1" width="5.28515625" customWidth="1"/>
    <col min="2" max="2" width="5" customWidth="1"/>
    <col min="3" max="3" width="40.140625" customWidth="1"/>
    <col min="4" max="4" width="9.28515625" customWidth="1"/>
    <col min="5" max="5" width="10.28515625" customWidth="1"/>
    <col min="6" max="6" width="8.5703125" customWidth="1"/>
    <col min="7" max="7" width="8" customWidth="1"/>
    <col min="8" max="8" width="9.5703125" customWidth="1"/>
    <col min="9" max="9" width="8.5703125" customWidth="1"/>
    <col min="10" max="10" width="2.28515625" hidden="1" customWidth="1"/>
    <col min="11" max="11" width="7.28515625" customWidth="1"/>
    <col min="12" max="12" width="6.85546875" customWidth="1"/>
    <col min="13" max="13" width="7.5703125" customWidth="1"/>
    <col min="14" max="14" width="6.7109375" customWidth="1"/>
    <col min="15" max="15" width="6" customWidth="1"/>
    <col min="16" max="17" width="6.42578125" customWidth="1"/>
    <col min="18" max="18" width="7.140625" customWidth="1"/>
    <col min="19" max="19" width="3.85546875" customWidth="1"/>
    <col min="21" max="21" width="15.42578125" customWidth="1"/>
    <col min="35" max="35" width="5.140625" customWidth="1"/>
  </cols>
  <sheetData>
    <row r="1" spans="1:18" ht="20.25" customHeight="1">
      <c r="A1" s="99" t="s">
        <v>39</v>
      </c>
      <c r="B1" s="99"/>
      <c r="C1" s="99"/>
      <c r="D1" s="125" t="s">
        <v>97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15" customHeight="1">
      <c r="A2" s="117" t="s">
        <v>50</v>
      </c>
      <c r="B2" s="117"/>
      <c r="C2" s="117"/>
      <c r="D2" s="124"/>
      <c r="E2" s="124"/>
      <c r="F2" s="124"/>
      <c r="G2" s="124"/>
      <c r="H2" s="124"/>
      <c r="I2" s="124"/>
      <c r="J2" s="10"/>
      <c r="K2" s="126" t="s">
        <v>121</v>
      </c>
      <c r="L2" s="126"/>
      <c r="M2" s="126"/>
      <c r="N2" s="126"/>
      <c r="O2" s="126"/>
      <c r="P2" s="126"/>
      <c r="Q2" s="126"/>
      <c r="R2" s="126"/>
    </row>
    <row r="3" spans="1:18" ht="15" hidden="1" customHeight="1">
      <c r="A3" s="9"/>
      <c r="B3" s="9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  <c r="O3" s="11"/>
      <c r="P3" s="11"/>
      <c r="Q3" s="11"/>
      <c r="R3" s="11"/>
    </row>
    <row r="4" spans="1:18" ht="15" customHeight="1">
      <c r="A4" s="115" t="s">
        <v>103</v>
      </c>
      <c r="B4" s="115"/>
      <c r="C4" s="115"/>
      <c r="D4" s="127" t="s">
        <v>111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1:18" ht="15" customHeight="1">
      <c r="A5" s="102" t="s">
        <v>149</v>
      </c>
      <c r="B5" s="102"/>
      <c r="C5" s="102"/>
      <c r="D5" s="123"/>
      <c r="E5" s="123"/>
      <c r="F5" s="123"/>
      <c r="G5" s="128" t="s">
        <v>150</v>
      </c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6" spans="1:18" ht="18" customHeight="1">
      <c r="A6" s="98" t="s">
        <v>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1:18" ht="15" customHeight="1">
      <c r="A7" s="90" t="s">
        <v>6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ht="15" customHeight="1">
      <c r="A8" s="97" t="s">
        <v>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1:18" ht="18" customHeight="1">
      <c r="A9" s="129" t="s">
        <v>38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1"/>
    </row>
    <row r="10" spans="1:18" ht="18" customHeight="1">
      <c r="A10" s="92" t="s">
        <v>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spans="1:18" ht="18" customHeight="1">
      <c r="A11" s="96" t="s">
        <v>28</v>
      </c>
      <c r="B11" s="91" t="s">
        <v>0</v>
      </c>
      <c r="C11" s="96" t="s">
        <v>37</v>
      </c>
      <c r="D11" s="122" t="s">
        <v>68</v>
      </c>
      <c r="E11" s="91" t="s">
        <v>2</v>
      </c>
      <c r="F11" s="93" t="s">
        <v>56</v>
      </c>
      <c r="G11" s="93" t="s">
        <v>57</v>
      </c>
      <c r="H11" s="93" t="s">
        <v>58</v>
      </c>
      <c r="I11" s="91" t="s">
        <v>3</v>
      </c>
      <c r="J11" s="13"/>
      <c r="K11" s="7" t="s">
        <v>59</v>
      </c>
      <c r="L11" s="7"/>
      <c r="M11" s="7"/>
      <c r="N11" s="7"/>
      <c r="O11" s="91" t="s">
        <v>60</v>
      </c>
      <c r="P11" s="91"/>
      <c r="Q11" s="91"/>
      <c r="R11" s="91"/>
    </row>
    <row r="12" spans="1:18" ht="15" customHeight="1">
      <c r="A12" s="96"/>
      <c r="B12" s="91"/>
      <c r="C12" s="96"/>
      <c r="D12" s="122"/>
      <c r="E12" s="91"/>
      <c r="F12" s="94"/>
      <c r="G12" s="94"/>
      <c r="H12" s="94"/>
      <c r="I12" s="91"/>
      <c r="J12" s="13"/>
      <c r="K12" s="33" t="s">
        <v>29</v>
      </c>
      <c r="L12" s="26" t="s">
        <v>30</v>
      </c>
      <c r="M12" s="26" t="s">
        <v>31</v>
      </c>
      <c r="N12" s="26" t="s">
        <v>32</v>
      </c>
      <c r="O12" s="36" t="s">
        <v>33</v>
      </c>
      <c r="P12" s="26" t="s">
        <v>66</v>
      </c>
      <c r="Q12" s="26" t="s">
        <v>35</v>
      </c>
      <c r="R12" s="26" t="s">
        <v>36</v>
      </c>
    </row>
    <row r="13" spans="1:18" ht="30" customHeight="1">
      <c r="A13" s="59">
        <v>175</v>
      </c>
      <c r="B13" s="59" t="s">
        <v>8</v>
      </c>
      <c r="C13" s="47" t="s">
        <v>80</v>
      </c>
      <c r="D13" s="57" t="s">
        <v>117</v>
      </c>
      <c r="E13" s="58">
        <v>23.67</v>
      </c>
      <c r="F13" s="57">
        <v>4.25</v>
      </c>
      <c r="G13" s="58">
        <v>9.1999999999999993</v>
      </c>
      <c r="H13" s="57">
        <v>38.15</v>
      </c>
      <c r="I13" s="57">
        <v>253.18</v>
      </c>
      <c r="J13" s="57">
        <v>195</v>
      </c>
      <c r="K13" s="58">
        <v>124.66</v>
      </c>
      <c r="L13" s="58">
        <v>34.68</v>
      </c>
      <c r="M13" s="58">
        <v>146.04</v>
      </c>
      <c r="N13" s="58">
        <v>0.78</v>
      </c>
      <c r="O13" s="57">
        <v>51.06</v>
      </c>
      <c r="P13" s="58">
        <v>0.1</v>
      </c>
      <c r="Q13" s="57">
        <v>0.54</v>
      </c>
      <c r="R13" s="40">
        <v>0.9</v>
      </c>
    </row>
    <row r="14" spans="1:18" ht="18" customHeight="1">
      <c r="A14" s="1"/>
      <c r="B14" s="1" t="s">
        <v>9</v>
      </c>
      <c r="C14" s="6" t="s">
        <v>65</v>
      </c>
      <c r="D14" s="1">
        <v>50</v>
      </c>
      <c r="E14" s="2">
        <v>4.17</v>
      </c>
      <c r="F14" s="2">
        <v>3.95</v>
      </c>
      <c r="G14" s="2">
        <v>0.5</v>
      </c>
      <c r="H14" s="2">
        <v>24.15</v>
      </c>
      <c r="I14" s="2">
        <v>116.9</v>
      </c>
      <c r="J14" s="29"/>
      <c r="K14" s="2">
        <v>11.5</v>
      </c>
      <c r="L14" s="2">
        <v>16.5</v>
      </c>
      <c r="M14" s="2">
        <v>43.5</v>
      </c>
      <c r="N14" s="2">
        <v>0.55000000000000004</v>
      </c>
      <c r="O14" s="1">
        <v>0</v>
      </c>
      <c r="P14" s="23">
        <v>0</v>
      </c>
      <c r="Q14" s="23">
        <v>0</v>
      </c>
      <c r="R14" s="23">
        <v>0</v>
      </c>
    </row>
    <row r="15" spans="1:18" ht="18" customHeight="1">
      <c r="A15" s="1"/>
      <c r="B15" s="1" t="s">
        <v>10</v>
      </c>
      <c r="C15" s="29" t="s">
        <v>27</v>
      </c>
      <c r="D15" s="1">
        <v>45</v>
      </c>
      <c r="E15" s="2">
        <v>11.7</v>
      </c>
      <c r="F15" s="2">
        <v>7.1</v>
      </c>
      <c r="G15" s="2">
        <v>8.1</v>
      </c>
      <c r="H15" s="2">
        <v>30.15</v>
      </c>
      <c r="I15" s="2">
        <v>208.35</v>
      </c>
      <c r="J15" s="29"/>
      <c r="K15" s="2">
        <v>10.35</v>
      </c>
      <c r="L15" s="2">
        <v>4.5</v>
      </c>
      <c r="M15" s="2">
        <v>29.25</v>
      </c>
      <c r="N15" s="2">
        <v>1.89</v>
      </c>
      <c r="O15" s="1">
        <v>0</v>
      </c>
      <c r="P15" s="2">
        <v>0.16</v>
      </c>
      <c r="Q15" s="2">
        <v>0.77</v>
      </c>
      <c r="R15" s="23">
        <v>0</v>
      </c>
    </row>
    <row r="16" spans="1:18" ht="18" customHeight="1">
      <c r="A16" s="1">
        <v>376</v>
      </c>
      <c r="B16" s="1" t="s">
        <v>14</v>
      </c>
      <c r="C16" s="29" t="s">
        <v>17</v>
      </c>
      <c r="D16" s="1">
        <v>200</v>
      </c>
      <c r="E16" s="2">
        <v>1.9</v>
      </c>
      <c r="F16" s="2">
        <v>0.1</v>
      </c>
      <c r="G16" s="1">
        <v>0</v>
      </c>
      <c r="H16" s="2">
        <v>15</v>
      </c>
      <c r="I16" s="2">
        <v>60</v>
      </c>
      <c r="J16" s="29"/>
      <c r="K16" s="2">
        <v>5</v>
      </c>
      <c r="L16" s="23">
        <v>0</v>
      </c>
      <c r="M16" s="23">
        <v>0</v>
      </c>
      <c r="N16" s="2">
        <v>2</v>
      </c>
      <c r="O16" s="23">
        <v>0</v>
      </c>
      <c r="P16" s="23">
        <v>0</v>
      </c>
      <c r="Q16" s="23">
        <v>0</v>
      </c>
      <c r="R16" s="23">
        <v>0</v>
      </c>
    </row>
    <row r="17" spans="1:19">
      <c r="A17" s="95" t="s">
        <v>12</v>
      </c>
      <c r="B17" s="95"/>
      <c r="C17" s="95"/>
      <c r="D17" s="44">
        <v>500</v>
      </c>
      <c r="E17" s="45">
        <f t="shared" ref="E17:R17" si="0">SUM(E13:E16)</f>
        <v>41.440000000000005</v>
      </c>
      <c r="F17" s="45">
        <f t="shared" si="0"/>
        <v>15.399999999999999</v>
      </c>
      <c r="G17" s="45">
        <f t="shared" si="0"/>
        <v>17.799999999999997</v>
      </c>
      <c r="H17" s="45">
        <f t="shared" si="0"/>
        <v>107.44999999999999</v>
      </c>
      <c r="I17" s="45">
        <f t="shared" si="0"/>
        <v>638.43000000000006</v>
      </c>
      <c r="J17" s="45">
        <f t="shared" si="0"/>
        <v>195</v>
      </c>
      <c r="K17" s="45">
        <f t="shared" si="0"/>
        <v>151.51</v>
      </c>
      <c r="L17" s="45">
        <f t="shared" si="0"/>
        <v>55.68</v>
      </c>
      <c r="M17" s="45">
        <f t="shared" si="0"/>
        <v>218.79</v>
      </c>
      <c r="N17" s="45">
        <f t="shared" si="0"/>
        <v>5.22</v>
      </c>
      <c r="O17" s="45">
        <f t="shared" si="0"/>
        <v>51.06</v>
      </c>
      <c r="P17" s="45">
        <f t="shared" si="0"/>
        <v>0.26</v>
      </c>
      <c r="Q17" s="45">
        <f t="shared" si="0"/>
        <v>1.31</v>
      </c>
      <c r="R17" s="45">
        <f t="shared" si="0"/>
        <v>0.9</v>
      </c>
      <c r="S17" s="27"/>
    </row>
    <row r="18" spans="1:19" ht="18" customHeight="1">
      <c r="A18" s="92" t="s">
        <v>13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27"/>
    </row>
    <row r="19" spans="1:19" ht="18" customHeight="1">
      <c r="A19" s="96" t="s">
        <v>28</v>
      </c>
      <c r="B19" s="91" t="s">
        <v>0</v>
      </c>
      <c r="C19" s="96" t="s">
        <v>37</v>
      </c>
      <c r="D19" s="91" t="s">
        <v>68</v>
      </c>
      <c r="E19" s="91" t="s">
        <v>2</v>
      </c>
      <c r="F19" s="93" t="s">
        <v>56</v>
      </c>
      <c r="G19" s="93" t="s">
        <v>57</v>
      </c>
      <c r="H19" s="93" t="s">
        <v>58</v>
      </c>
      <c r="I19" s="91" t="s">
        <v>3</v>
      </c>
      <c r="J19" s="13"/>
      <c r="K19" s="7" t="s">
        <v>59</v>
      </c>
      <c r="L19" s="7"/>
      <c r="M19" s="7"/>
      <c r="N19" s="7"/>
      <c r="O19" s="91" t="s">
        <v>60</v>
      </c>
      <c r="P19" s="91"/>
      <c r="Q19" s="91"/>
      <c r="R19" s="91"/>
    </row>
    <row r="20" spans="1:19" ht="15" customHeight="1">
      <c r="A20" s="96"/>
      <c r="B20" s="91"/>
      <c r="C20" s="96"/>
      <c r="D20" s="91"/>
      <c r="E20" s="91"/>
      <c r="F20" s="94"/>
      <c r="G20" s="94"/>
      <c r="H20" s="94"/>
      <c r="I20" s="91"/>
      <c r="J20" s="13"/>
      <c r="K20" s="33" t="s">
        <v>29</v>
      </c>
      <c r="L20" s="26" t="s">
        <v>30</v>
      </c>
      <c r="M20" s="26" t="s">
        <v>31</v>
      </c>
      <c r="N20" s="26" t="s">
        <v>32</v>
      </c>
      <c r="O20" s="26" t="s">
        <v>33</v>
      </c>
      <c r="P20" s="26" t="s">
        <v>66</v>
      </c>
      <c r="Q20" s="26" t="s">
        <v>35</v>
      </c>
      <c r="R20" s="26" t="s">
        <v>36</v>
      </c>
      <c r="S20" s="28"/>
    </row>
    <row r="21" spans="1:19" ht="18" customHeight="1">
      <c r="A21" s="1">
        <v>52</v>
      </c>
      <c r="B21" s="39">
        <v>1</v>
      </c>
      <c r="C21" s="53" t="s">
        <v>73</v>
      </c>
      <c r="D21" s="39">
        <v>60</v>
      </c>
      <c r="E21" s="2">
        <v>5.9</v>
      </c>
      <c r="F21" s="2">
        <v>1</v>
      </c>
      <c r="G21" s="2">
        <v>3.6</v>
      </c>
      <c r="H21" s="2">
        <v>6.6</v>
      </c>
      <c r="I21" s="2">
        <v>62.4</v>
      </c>
      <c r="J21" s="2"/>
      <c r="K21" s="2">
        <v>21.1</v>
      </c>
      <c r="L21" s="2">
        <v>12.5</v>
      </c>
      <c r="M21" s="2">
        <v>24.6</v>
      </c>
      <c r="N21" s="2">
        <v>0.8</v>
      </c>
      <c r="O21" s="23">
        <v>0</v>
      </c>
      <c r="P21" s="2">
        <v>0</v>
      </c>
      <c r="Q21" s="2">
        <v>0.1</v>
      </c>
      <c r="R21" s="2">
        <v>5.7</v>
      </c>
      <c r="S21" s="28"/>
    </row>
    <row r="22" spans="1:19" ht="29.25" customHeight="1">
      <c r="A22" s="1">
        <v>103</v>
      </c>
      <c r="B22" s="1" t="s">
        <v>9</v>
      </c>
      <c r="C22" s="4" t="s">
        <v>135</v>
      </c>
      <c r="D22" s="36">
        <v>200</v>
      </c>
      <c r="E22" s="80">
        <v>8.08</v>
      </c>
      <c r="F22" s="2">
        <v>2.15</v>
      </c>
      <c r="G22" s="2">
        <v>2.27</v>
      </c>
      <c r="H22" s="1">
        <v>13.96</v>
      </c>
      <c r="I22" s="80">
        <v>94.6</v>
      </c>
      <c r="J22" s="29"/>
      <c r="K22" s="2">
        <v>23.36</v>
      </c>
      <c r="L22" s="2">
        <v>21.82</v>
      </c>
      <c r="M22" s="2">
        <v>54.06</v>
      </c>
      <c r="N22" s="2">
        <v>0.9</v>
      </c>
      <c r="O22" s="23">
        <v>0</v>
      </c>
      <c r="P22" s="1">
        <v>0.09</v>
      </c>
      <c r="Q22" s="2">
        <v>0.94599999999999995</v>
      </c>
      <c r="R22" s="2">
        <v>6.6</v>
      </c>
      <c r="S22" s="28"/>
    </row>
    <row r="23" spans="1:19" ht="18" customHeight="1">
      <c r="A23" s="1">
        <v>289</v>
      </c>
      <c r="B23" s="1" t="s">
        <v>10</v>
      </c>
      <c r="C23" s="4" t="s">
        <v>85</v>
      </c>
      <c r="D23" s="1">
        <v>240</v>
      </c>
      <c r="E23" s="2">
        <v>59.13</v>
      </c>
      <c r="F23" s="2">
        <v>19.3</v>
      </c>
      <c r="G23" s="2">
        <v>24.5</v>
      </c>
      <c r="H23" s="2">
        <v>25.2</v>
      </c>
      <c r="I23" s="2">
        <v>399.1</v>
      </c>
      <c r="J23" s="56"/>
      <c r="K23" s="2">
        <v>50.5</v>
      </c>
      <c r="L23" s="2">
        <v>53.3</v>
      </c>
      <c r="M23" s="2">
        <v>148.4</v>
      </c>
      <c r="N23" s="2">
        <v>2.6</v>
      </c>
      <c r="O23" s="23">
        <v>0</v>
      </c>
      <c r="P23" s="2">
        <v>0.3</v>
      </c>
      <c r="Q23" s="2">
        <v>5.8</v>
      </c>
      <c r="R23" s="2">
        <v>15.5</v>
      </c>
      <c r="S23" s="25"/>
    </row>
    <row r="24" spans="1:19" ht="18" customHeight="1">
      <c r="A24" s="1">
        <v>349</v>
      </c>
      <c r="B24" s="1" t="s">
        <v>14</v>
      </c>
      <c r="C24" s="4" t="s">
        <v>51</v>
      </c>
      <c r="D24" s="36">
        <v>200</v>
      </c>
      <c r="E24" s="1">
        <v>6.22</v>
      </c>
      <c r="F24" s="2">
        <v>0.6</v>
      </c>
      <c r="G24" s="2">
        <v>0.09</v>
      </c>
      <c r="H24" s="1">
        <v>32.01</v>
      </c>
      <c r="I24" s="2">
        <v>132.80000000000001</v>
      </c>
      <c r="J24" s="29"/>
      <c r="K24" s="2">
        <v>32.479999999999997</v>
      </c>
      <c r="L24" s="2">
        <v>17.46</v>
      </c>
      <c r="M24" s="2">
        <v>23.44</v>
      </c>
      <c r="N24" s="2">
        <v>0.7</v>
      </c>
      <c r="O24" s="23">
        <v>0</v>
      </c>
      <c r="P24" s="2">
        <v>0.02</v>
      </c>
      <c r="Q24" s="2">
        <v>0.26</v>
      </c>
      <c r="R24" s="2">
        <v>0.73</v>
      </c>
      <c r="S24" s="25"/>
    </row>
    <row r="25" spans="1:19" ht="18" customHeight="1">
      <c r="A25" s="1"/>
      <c r="B25" s="1" t="s">
        <v>15</v>
      </c>
      <c r="C25" s="4" t="s">
        <v>77</v>
      </c>
      <c r="D25" s="1">
        <v>30</v>
      </c>
      <c r="E25" s="2">
        <v>2.5</v>
      </c>
      <c r="F25" s="2">
        <v>1.68</v>
      </c>
      <c r="G25" s="2">
        <v>0.33</v>
      </c>
      <c r="H25" s="1">
        <v>14.82</v>
      </c>
      <c r="I25" s="2">
        <v>68.97</v>
      </c>
      <c r="J25" s="29"/>
      <c r="K25" s="2">
        <v>6.9</v>
      </c>
      <c r="L25" s="2">
        <v>7.5</v>
      </c>
      <c r="M25" s="2">
        <v>31.799999999999997</v>
      </c>
      <c r="N25" s="2">
        <v>0.92999999999999994</v>
      </c>
      <c r="O25" s="23">
        <v>0</v>
      </c>
      <c r="P25" s="23">
        <v>0.03</v>
      </c>
      <c r="Q25" s="3">
        <v>0</v>
      </c>
      <c r="R25" s="2">
        <v>0</v>
      </c>
      <c r="S25" s="25"/>
    </row>
    <row r="26" spans="1:19" ht="18" customHeight="1">
      <c r="A26" s="1"/>
      <c r="B26" s="1" t="s">
        <v>16</v>
      </c>
      <c r="C26" s="6" t="s">
        <v>65</v>
      </c>
      <c r="D26" s="42">
        <v>30</v>
      </c>
      <c r="E26" s="40">
        <v>2.5</v>
      </c>
      <c r="F26" s="40">
        <v>2.37</v>
      </c>
      <c r="G26" s="40">
        <v>0.3</v>
      </c>
      <c r="H26" s="36">
        <v>14.49</v>
      </c>
      <c r="I26" s="40">
        <v>70.14</v>
      </c>
      <c r="J26" s="35"/>
      <c r="K26" s="40">
        <v>6.8999999999999995</v>
      </c>
      <c r="L26" s="40">
        <v>9.8999999999999986</v>
      </c>
      <c r="M26" s="40">
        <v>26.099999999999998</v>
      </c>
      <c r="N26" s="40">
        <v>0.33</v>
      </c>
      <c r="O26" s="38">
        <v>0</v>
      </c>
      <c r="P26" s="38">
        <v>0.03</v>
      </c>
      <c r="Q26" s="37">
        <v>0</v>
      </c>
      <c r="R26" s="40">
        <v>0</v>
      </c>
      <c r="S26" s="25"/>
    </row>
    <row r="27" spans="1:19" ht="18" customHeight="1">
      <c r="A27" s="1">
        <v>386</v>
      </c>
      <c r="B27" s="1" t="s">
        <v>67</v>
      </c>
      <c r="C27" s="29" t="s">
        <v>75</v>
      </c>
      <c r="D27" s="1">
        <v>100</v>
      </c>
      <c r="E27" s="2">
        <v>15.45</v>
      </c>
      <c r="F27" s="2">
        <v>3</v>
      </c>
      <c r="G27" s="2">
        <v>1</v>
      </c>
      <c r="H27" s="2">
        <v>4.2</v>
      </c>
      <c r="I27" s="2">
        <v>40</v>
      </c>
      <c r="J27" s="29"/>
      <c r="K27" s="2">
        <v>124</v>
      </c>
      <c r="L27" s="2">
        <v>14</v>
      </c>
      <c r="M27" s="2">
        <v>92</v>
      </c>
      <c r="N27" s="2">
        <v>0.1</v>
      </c>
      <c r="O27" s="23">
        <v>0</v>
      </c>
      <c r="P27" s="23">
        <v>0.03</v>
      </c>
      <c r="Q27" s="2">
        <v>0.1</v>
      </c>
      <c r="R27" s="2">
        <v>0.3</v>
      </c>
      <c r="S27" s="25"/>
    </row>
    <row r="28" spans="1:19" ht="18" customHeight="1">
      <c r="A28" s="95" t="s">
        <v>12</v>
      </c>
      <c r="B28" s="95"/>
      <c r="C28" s="95"/>
      <c r="D28" s="43">
        <v>860</v>
      </c>
      <c r="E28" s="60">
        <f t="shared" ref="E28:R28" si="1">SUM(E21:E27)</f>
        <v>99.78</v>
      </c>
      <c r="F28" s="60">
        <f t="shared" si="1"/>
        <v>30.1</v>
      </c>
      <c r="G28" s="60">
        <f t="shared" si="1"/>
        <v>32.090000000000003</v>
      </c>
      <c r="H28" s="60">
        <f t="shared" si="1"/>
        <v>111.28</v>
      </c>
      <c r="I28" s="60">
        <f t="shared" si="1"/>
        <v>868.0100000000001</v>
      </c>
      <c r="J28" s="43">
        <f t="shared" si="1"/>
        <v>0</v>
      </c>
      <c r="K28" s="60">
        <f t="shared" si="1"/>
        <v>265.24</v>
      </c>
      <c r="L28" s="60">
        <f t="shared" si="1"/>
        <v>136.48000000000002</v>
      </c>
      <c r="M28" s="60">
        <f t="shared" si="1"/>
        <v>400.40000000000003</v>
      </c>
      <c r="N28" s="60">
        <f t="shared" si="1"/>
        <v>6.36</v>
      </c>
      <c r="O28" s="60">
        <f t="shared" si="1"/>
        <v>0</v>
      </c>
      <c r="P28" s="60">
        <f t="shared" si="1"/>
        <v>0.50000000000000011</v>
      </c>
      <c r="Q28" s="43">
        <f t="shared" si="1"/>
        <v>7.2059999999999995</v>
      </c>
      <c r="R28" s="60">
        <f t="shared" si="1"/>
        <v>28.830000000000002</v>
      </c>
    </row>
    <row r="29" spans="1:19" ht="18" customHeight="1">
      <c r="A29" s="107" t="s">
        <v>18</v>
      </c>
      <c r="B29" s="107"/>
      <c r="C29" s="107"/>
      <c r="D29" s="107"/>
      <c r="E29" s="12">
        <f>E17+E28</f>
        <v>141.22</v>
      </c>
      <c r="F29" s="12">
        <f>F17+F28</f>
        <v>45.5</v>
      </c>
      <c r="G29" s="12">
        <f>G17+G28</f>
        <v>49.89</v>
      </c>
      <c r="H29" s="12">
        <f>H17+H28</f>
        <v>218.73</v>
      </c>
      <c r="I29" s="12">
        <f>I17+I28</f>
        <v>1506.44</v>
      </c>
      <c r="J29" s="56"/>
      <c r="K29" s="12">
        <f t="shared" ref="K29:R29" si="2">K17+K28</f>
        <v>416.75</v>
      </c>
      <c r="L29" s="12">
        <f t="shared" si="2"/>
        <v>192.16000000000003</v>
      </c>
      <c r="M29" s="12">
        <f t="shared" si="2"/>
        <v>619.19000000000005</v>
      </c>
      <c r="N29" s="12">
        <f t="shared" si="2"/>
        <v>11.58</v>
      </c>
      <c r="O29" s="12">
        <f t="shared" si="2"/>
        <v>51.06</v>
      </c>
      <c r="P29" s="12">
        <f t="shared" si="2"/>
        <v>0.76000000000000012</v>
      </c>
      <c r="Q29" s="12">
        <f t="shared" si="2"/>
        <v>8.516</v>
      </c>
      <c r="R29" s="12">
        <f t="shared" si="2"/>
        <v>29.73</v>
      </c>
    </row>
    <row r="30" spans="1:19" ht="18" customHeight="1">
      <c r="A30" s="14"/>
      <c r="B30" s="14"/>
      <c r="C30" s="14"/>
      <c r="D30" s="14"/>
      <c r="E30" s="16"/>
      <c r="F30" s="16"/>
      <c r="G30" s="16"/>
      <c r="H30" s="16"/>
      <c r="I30" s="16"/>
      <c r="J30" s="22"/>
      <c r="K30" s="16"/>
      <c r="L30" s="16"/>
      <c r="M30" s="16"/>
      <c r="N30" s="16"/>
      <c r="O30" s="16"/>
      <c r="P30" s="16"/>
      <c r="Q30" s="16"/>
      <c r="R30" s="16"/>
    </row>
    <row r="31" spans="1:19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22"/>
      <c r="K31" s="16"/>
      <c r="L31" s="16"/>
      <c r="M31" s="16"/>
      <c r="N31" s="16"/>
      <c r="O31" s="16"/>
      <c r="P31" s="16"/>
      <c r="Q31" s="16"/>
      <c r="R31" s="16"/>
    </row>
    <row r="32" spans="1:19" ht="15" customHeight="1">
      <c r="A32" s="14"/>
      <c r="B32" s="14"/>
      <c r="C32" s="14"/>
      <c r="D32" s="14"/>
      <c r="E32" s="16"/>
      <c r="F32" s="17"/>
      <c r="G32" s="17"/>
      <c r="H32" s="17"/>
      <c r="I32" s="17"/>
      <c r="J32" s="18"/>
      <c r="K32" s="17"/>
      <c r="L32" s="17"/>
      <c r="M32" s="17"/>
      <c r="N32" s="17"/>
      <c r="O32" s="17"/>
      <c r="P32" s="17"/>
      <c r="Q32" s="17"/>
      <c r="R32" s="17"/>
    </row>
    <row r="33" spans="1:35" ht="18" customHeight="1">
      <c r="A33" s="99" t="s">
        <v>39</v>
      </c>
      <c r="B33" s="99"/>
      <c r="C33" s="99"/>
      <c r="D33" s="14"/>
      <c r="E33" s="16"/>
      <c r="F33" s="16"/>
      <c r="G33" s="16"/>
      <c r="H33" s="16"/>
      <c r="I33" s="104" t="s">
        <v>98</v>
      </c>
      <c r="J33" s="104"/>
      <c r="K33" s="104"/>
      <c r="L33" s="104"/>
      <c r="M33" s="104"/>
      <c r="N33" s="104"/>
      <c r="O33" s="104"/>
      <c r="P33" s="104"/>
      <c r="Q33" s="104"/>
      <c r="R33" s="104"/>
    </row>
    <row r="34" spans="1:35" ht="15" customHeight="1">
      <c r="A34" s="117" t="s">
        <v>50</v>
      </c>
      <c r="B34" s="117"/>
      <c r="C34" s="117"/>
      <c r="D34" s="14"/>
      <c r="E34" s="16"/>
      <c r="F34" s="16"/>
      <c r="G34" s="111" t="s">
        <v>122</v>
      </c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</row>
    <row r="35" spans="1:35" ht="15" customHeight="1">
      <c r="A35" s="115" t="s">
        <v>102</v>
      </c>
      <c r="B35" s="115"/>
      <c r="C35" s="115"/>
      <c r="D35" s="14"/>
      <c r="E35" s="16"/>
      <c r="F35" s="16"/>
      <c r="G35" s="16"/>
      <c r="H35" s="16"/>
      <c r="I35" s="111" t="s">
        <v>112</v>
      </c>
      <c r="J35" s="111"/>
      <c r="K35" s="111"/>
      <c r="L35" s="111"/>
      <c r="M35" s="111"/>
      <c r="N35" s="111"/>
      <c r="O35" s="111"/>
      <c r="P35" s="111"/>
      <c r="Q35" s="111"/>
      <c r="R35" s="111"/>
    </row>
    <row r="36" spans="1:35" ht="15" customHeight="1">
      <c r="A36" s="102" t="s">
        <v>149</v>
      </c>
      <c r="B36" s="102"/>
      <c r="C36" s="102"/>
      <c r="D36" s="14"/>
      <c r="E36" s="16"/>
      <c r="F36" s="16"/>
      <c r="G36" s="16"/>
      <c r="H36" s="16"/>
      <c r="I36" s="103" t="s">
        <v>150</v>
      </c>
      <c r="J36" s="111"/>
      <c r="K36" s="111"/>
      <c r="L36" s="111"/>
      <c r="M36" s="111"/>
      <c r="N36" s="111"/>
      <c r="O36" s="111"/>
      <c r="P36" s="111"/>
      <c r="Q36" s="111"/>
      <c r="R36" s="111"/>
    </row>
    <row r="37" spans="1:35" ht="18.75" customHeight="1">
      <c r="A37" s="98" t="s">
        <v>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</row>
    <row r="38" spans="1:35" ht="15" customHeight="1">
      <c r="A38" s="90" t="s">
        <v>6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35" ht="15" customHeight="1">
      <c r="A39" s="97" t="s">
        <v>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</row>
    <row r="40" spans="1:35" ht="18" customHeight="1">
      <c r="A40" s="138" t="s">
        <v>40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</row>
    <row r="41" spans="1:35" ht="18" customHeight="1">
      <c r="A41" s="92" t="s">
        <v>4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</row>
    <row r="42" spans="1:35" ht="18" customHeight="1">
      <c r="A42" s="96" t="s">
        <v>28</v>
      </c>
      <c r="B42" s="91" t="s">
        <v>0</v>
      </c>
      <c r="C42" s="96" t="s">
        <v>37</v>
      </c>
      <c r="D42" s="91" t="s">
        <v>69</v>
      </c>
      <c r="E42" s="91" t="s">
        <v>2</v>
      </c>
      <c r="F42" s="96" t="s">
        <v>56</v>
      </c>
      <c r="G42" s="96" t="s">
        <v>57</v>
      </c>
      <c r="H42" s="96" t="s">
        <v>58</v>
      </c>
      <c r="I42" s="91" t="s">
        <v>3</v>
      </c>
      <c r="J42" s="13"/>
      <c r="K42" s="7" t="s">
        <v>59</v>
      </c>
      <c r="L42" s="7"/>
      <c r="M42" s="7"/>
      <c r="N42" s="7"/>
      <c r="O42" s="91" t="s">
        <v>60</v>
      </c>
      <c r="P42" s="91"/>
      <c r="Q42" s="91"/>
      <c r="R42" s="91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</row>
    <row r="43" spans="1:35" ht="15" customHeight="1">
      <c r="A43" s="96"/>
      <c r="B43" s="91"/>
      <c r="C43" s="96"/>
      <c r="D43" s="91"/>
      <c r="E43" s="91"/>
      <c r="F43" s="96"/>
      <c r="G43" s="96"/>
      <c r="H43" s="96"/>
      <c r="I43" s="91"/>
      <c r="J43" s="13"/>
      <c r="K43" s="33" t="s">
        <v>29</v>
      </c>
      <c r="L43" s="26" t="s">
        <v>30</v>
      </c>
      <c r="M43" s="26" t="s">
        <v>31</v>
      </c>
      <c r="N43" s="26" t="s">
        <v>32</v>
      </c>
      <c r="O43" s="26" t="s">
        <v>33</v>
      </c>
      <c r="P43" s="26" t="s">
        <v>66</v>
      </c>
      <c r="Q43" s="26" t="s">
        <v>35</v>
      </c>
      <c r="R43" s="26" t="s">
        <v>36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</row>
    <row r="44" spans="1:35" ht="18" customHeight="1">
      <c r="A44" s="1">
        <v>219</v>
      </c>
      <c r="B44" s="1" t="s">
        <v>8</v>
      </c>
      <c r="C44" s="50" t="s">
        <v>127</v>
      </c>
      <c r="D44" s="36" t="s">
        <v>128</v>
      </c>
      <c r="E44" s="2">
        <v>83.68</v>
      </c>
      <c r="F44" s="2">
        <f>10.8*150/70</f>
        <v>23.142857142857142</v>
      </c>
      <c r="G44" s="2">
        <f>8.97*150/70</f>
        <v>19.221428571428572</v>
      </c>
      <c r="H44" s="2">
        <f>17.14*150/70</f>
        <v>36.728571428571428</v>
      </c>
      <c r="I44" s="2">
        <f>193*150/70</f>
        <v>413.57142857142856</v>
      </c>
      <c r="J44" s="29"/>
      <c r="K44" s="2">
        <f>140.7*150/70</f>
        <v>301.5</v>
      </c>
      <c r="L44" s="2">
        <f>18.34*150/70</f>
        <v>39.299999999999997</v>
      </c>
      <c r="M44" s="2">
        <f>156.88*150/70</f>
        <v>336.17142857142858</v>
      </c>
      <c r="N44" s="2">
        <f>0.38*150/70</f>
        <v>0.81428571428571428</v>
      </c>
      <c r="O44" s="2">
        <f>36.9*150/70</f>
        <v>79.071428571428569</v>
      </c>
      <c r="P44" s="2">
        <v>4.2000000000000003E-2</v>
      </c>
      <c r="Q44" s="2">
        <v>0.31</v>
      </c>
      <c r="R44" s="2">
        <f>0.33*150/70</f>
        <v>0.70714285714285718</v>
      </c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</row>
    <row r="45" spans="1:35" ht="18" customHeight="1">
      <c r="A45" s="1">
        <v>376</v>
      </c>
      <c r="B45" s="1" t="s">
        <v>9</v>
      </c>
      <c r="C45" s="29" t="s">
        <v>17</v>
      </c>
      <c r="D45" s="1">
        <v>200</v>
      </c>
      <c r="E45" s="2">
        <v>1.9</v>
      </c>
      <c r="F45" s="2">
        <v>0.1</v>
      </c>
      <c r="G45" s="1">
        <v>0</v>
      </c>
      <c r="H45" s="2">
        <v>15</v>
      </c>
      <c r="I45" s="2">
        <v>60</v>
      </c>
      <c r="J45" s="29"/>
      <c r="K45" s="2">
        <v>5</v>
      </c>
      <c r="L45" s="23">
        <v>0</v>
      </c>
      <c r="M45" s="23">
        <v>0</v>
      </c>
      <c r="N45" s="2">
        <v>2</v>
      </c>
      <c r="O45" s="23">
        <v>0</v>
      </c>
      <c r="P45" s="23">
        <v>0</v>
      </c>
      <c r="Q45" s="23">
        <v>0</v>
      </c>
      <c r="R45" s="23">
        <v>0</v>
      </c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</row>
    <row r="46" spans="1:35" ht="17.25" customHeight="1">
      <c r="A46" s="1"/>
      <c r="B46" s="1" t="s">
        <v>10</v>
      </c>
      <c r="C46" s="29" t="s">
        <v>132</v>
      </c>
      <c r="D46" s="36">
        <v>180</v>
      </c>
      <c r="E46" s="2">
        <v>36</v>
      </c>
      <c r="F46" s="2">
        <v>0.72</v>
      </c>
      <c r="G46" s="1">
        <v>0</v>
      </c>
      <c r="H46" s="1">
        <v>22.68</v>
      </c>
      <c r="I46" s="3">
        <v>93.6</v>
      </c>
      <c r="J46" s="29"/>
      <c r="K46" s="3">
        <v>10.8</v>
      </c>
      <c r="L46" s="3">
        <v>9</v>
      </c>
      <c r="M46" s="3">
        <v>19.8</v>
      </c>
      <c r="N46" s="2">
        <v>0.18</v>
      </c>
      <c r="O46" s="3">
        <v>102.6</v>
      </c>
      <c r="P46" s="23">
        <v>0</v>
      </c>
      <c r="Q46" s="23">
        <v>0</v>
      </c>
      <c r="R46" s="2">
        <v>8.3699999999999992</v>
      </c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</row>
    <row r="47" spans="1:35" ht="18" customHeight="1">
      <c r="A47" s="95" t="s">
        <v>12</v>
      </c>
      <c r="B47" s="95"/>
      <c r="C47" s="95"/>
      <c r="D47" s="43">
        <v>530</v>
      </c>
      <c r="E47" s="12">
        <f t="shared" ref="E47:R47" si="3">SUM(E44:E46)</f>
        <v>121.58000000000001</v>
      </c>
      <c r="F47" s="12">
        <f t="shared" si="3"/>
        <v>23.962857142857143</v>
      </c>
      <c r="G47" s="12">
        <f t="shared" si="3"/>
        <v>19.221428571428572</v>
      </c>
      <c r="H47" s="12">
        <f t="shared" si="3"/>
        <v>74.408571428571435</v>
      </c>
      <c r="I47" s="12">
        <f t="shared" si="3"/>
        <v>567.17142857142858</v>
      </c>
      <c r="J47" s="26">
        <f t="shared" si="3"/>
        <v>0</v>
      </c>
      <c r="K47" s="12">
        <f t="shared" si="3"/>
        <v>317.3</v>
      </c>
      <c r="L47" s="12">
        <f t="shared" si="3"/>
        <v>48.3</v>
      </c>
      <c r="M47" s="12">
        <f t="shared" si="3"/>
        <v>355.97142857142859</v>
      </c>
      <c r="N47" s="12">
        <f t="shared" si="3"/>
        <v>2.9942857142857142</v>
      </c>
      <c r="O47" s="12">
        <f t="shared" si="3"/>
        <v>181.67142857142858</v>
      </c>
      <c r="P47" s="12">
        <f t="shared" si="3"/>
        <v>4.2000000000000003E-2</v>
      </c>
      <c r="Q47" s="12">
        <f t="shared" si="3"/>
        <v>0.31</v>
      </c>
      <c r="R47" s="12">
        <f t="shared" si="3"/>
        <v>9.0771428571428565</v>
      </c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</row>
    <row r="48" spans="1:35" ht="18" customHeight="1">
      <c r="A48" s="92" t="s">
        <v>13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</row>
    <row r="49" spans="1:20" ht="18" customHeight="1">
      <c r="A49" s="96" t="s">
        <v>28</v>
      </c>
      <c r="B49" s="91" t="s">
        <v>0</v>
      </c>
      <c r="C49" s="96" t="s">
        <v>141</v>
      </c>
      <c r="D49" s="91" t="s">
        <v>68</v>
      </c>
      <c r="E49" s="91" t="s">
        <v>2</v>
      </c>
      <c r="F49" s="93" t="s">
        <v>56</v>
      </c>
      <c r="G49" s="93" t="s">
        <v>57</v>
      </c>
      <c r="H49" s="93" t="s">
        <v>58</v>
      </c>
      <c r="I49" s="91" t="s">
        <v>3</v>
      </c>
      <c r="J49" s="13"/>
      <c r="K49" s="7" t="s">
        <v>59</v>
      </c>
      <c r="L49" s="7"/>
      <c r="M49" s="7"/>
      <c r="N49" s="7"/>
      <c r="O49" s="91" t="s">
        <v>60</v>
      </c>
      <c r="P49" s="91"/>
      <c r="Q49" s="91"/>
      <c r="R49" s="91"/>
    </row>
    <row r="50" spans="1:20" ht="15" customHeight="1">
      <c r="A50" s="96"/>
      <c r="B50" s="91"/>
      <c r="C50" s="96"/>
      <c r="D50" s="91"/>
      <c r="E50" s="91"/>
      <c r="F50" s="94"/>
      <c r="G50" s="94"/>
      <c r="H50" s="94"/>
      <c r="I50" s="91"/>
      <c r="J50" s="13"/>
      <c r="K50" s="33" t="s">
        <v>29</v>
      </c>
      <c r="L50" s="26" t="s">
        <v>30</v>
      </c>
      <c r="M50" s="26" t="s">
        <v>31</v>
      </c>
      <c r="N50" s="26" t="s">
        <v>32</v>
      </c>
      <c r="O50" s="26" t="s">
        <v>33</v>
      </c>
      <c r="P50" s="26" t="s">
        <v>66</v>
      </c>
      <c r="Q50" s="26" t="s">
        <v>35</v>
      </c>
      <c r="R50" s="26" t="s">
        <v>36</v>
      </c>
    </row>
    <row r="51" spans="1:20" ht="18" customHeight="1">
      <c r="A51" s="39">
        <v>71</v>
      </c>
      <c r="B51" s="39" t="s">
        <v>8</v>
      </c>
      <c r="C51" s="49" t="s">
        <v>72</v>
      </c>
      <c r="D51" s="1">
        <v>60</v>
      </c>
      <c r="E51" s="2">
        <v>22.09</v>
      </c>
      <c r="F51" s="63">
        <v>0.5</v>
      </c>
      <c r="G51" s="69">
        <v>0</v>
      </c>
      <c r="H51" s="63">
        <v>2</v>
      </c>
      <c r="I51" s="2">
        <v>9.6</v>
      </c>
      <c r="J51" s="56"/>
      <c r="K51" s="2">
        <v>13.8</v>
      </c>
      <c r="L51" s="23">
        <v>0</v>
      </c>
      <c r="M51" s="23">
        <v>0</v>
      </c>
      <c r="N51" s="2">
        <v>0.3</v>
      </c>
      <c r="O51" s="23">
        <v>0</v>
      </c>
      <c r="P51" s="23">
        <v>0</v>
      </c>
      <c r="Q51" s="23">
        <v>0</v>
      </c>
      <c r="R51" s="2">
        <v>3</v>
      </c>
    </row>
    <row r="52" spans="1:20" ht="26.25" customHeight="1">
      <c r="A52" s="1">
        <v>82</v>
      </c>
      <c r="B52" s="1" t="s">
        <v>9</v>
      </c>
      <c r="C52" s="4" t="s">
        <v>79</v>
      </c>
      <c r="D52" s="1">
        <v>200</v>
      </c>
      <c r="E52" s="2">
        <v>10.9</v>
      </c>
      <c r="F52" s="2">
        <v>1.8</v>
      </c>
      <c r="G52" s="2">
        <v>4.9000000000000004</v>
      </c>
      <c r="H52" s="2">
        <v>25.8</v>
      </c>
      <c r="I52" s="2">
        <v>112.3</v>
      </c>
      <c r="J52" s="56"/>
      <c r="K52" s="2">
        <v>85.9</v>
      </c>
      <c r="L52" s="2">
        <v>10.6</v>
      </c>
      <c r="M52" s="2">
        <v>21.8</v>
      </c>
      <c r="N52" s="2">
        <v>0.9</v>
      </c>
      <c r="O52" s="2">
        <v>1</v>
      </c>
      <c r="P52" s="2">
        <v>5</v>
      </c>
      <c r="Q52" s="2">
        <v>0.3</v>
      </c>
      <c r="R52" s="2">
        <v>12.9</v>
      </c>
    </row>
    <row r="53" spans="1:20" ht="17.25" customHeight="1">
      <c r="A53" s="1">
        <v>234</v>
      </c>
      <c r="B53" s="1" t="s">
        <v>10</v>
      </c>
      <c r="C53" s="6" t="s">
        <v>52</v>
      </c>
      <c r="D53" s="1" t="s">
        <v>87</v>
      </c>
      <c r="E53" s="2">
        <v>36.950000000000003</v>
      </c>
      <c r="F53" s="2">
        <v>12.7</v>
      </c>
      <c r="G53" s="2">
        <v>16.2</v>
      </c>
      <c r="H53" s="2">
        <v>10.1</v>
      </c>
      <c r="I53" s="2">
        <v>236.6</v>
      </c>
      <c r="J53" s="32"/>
      <c r="K53" s="2">
        <v>126.1</v>
      </c>
      <c r="L53" s="23">
        <v>0</v>
      </c>
      <c r="M53" s="23">
        <v>0</v>
      </c>
      <c r="N53" s="2">
        <v>0.9</v>
      </c>
      <c r="O53" s="23">
        <v>0</v>
      </c>
      <c r="P53" s="2">
        <v>0.2</v>
      </c>
      <c r="Q53" s="23">
        <v>0</v>
      </c>
      <c r="R53" s="2">
        <v>6.1</v>
      </c>
      <c r="S53" s="25"/>
    </row>
    <row r="54" spans="1:20" ht="18" customHeight="1">
      <c r="A54" s="1">
        <v>312</v>
      </c>
      <c r="B54" s="1" t="s">
        <v>14</v>
      </c>
      <c r="C54" s="5" t="s">
        <v>124</v>
      </c>
      <c r="D54" s="1">
        <v>150</v>
      </c>
      <c r="E54" s="1">
        <v>22.44</v>
      </c>
      <c r="F54" s="2">
        <v>3.1</v>
      </c>
      <c r="G54" s="2">
        <v>5.0999999999999996</v>
      </c>
      <c r="H54" s="2">
        <v>18.57</v>
      </c>
      <c r="I54" s="2">
        <v>132.6</v>
      </c>
      <c r="J54" s="64"/>
      <c r="K54" s="2">
        <v>170.4</v>
      </c>
      <c r="L54" s="2">
        <v>16.649999999999999</v>
      </c>
      <c r="M54" s="2">
        <v>109.98</v>
      </c>
      <c r="N54" s="2">
        <v>0.37</v>
      </c>
      <c r="O54" s="2">
        <v>0.27</v>
      </c>
      <c r="P54" s="2">
        <v>0.05</v>
      </c>
      <c r="Q54" s="2">
        <v>0.12</v>
      </c>
      <c r="R54" s="2">
        <v>1.51</v>
      </c>
      <c r="S54" s="25"/>
    </row>
    <row r="55" spans="1:20" ht="18" customHeight="1">
      <c r="A55" s="1"/>
      <c r="B55" s="1" t="s">
        <v>15</v>
      </c>
      <c r="C55" s="4" t="s">
        <v>55</v>
      </c>
      <c r="D55" s="1">
        <v>200</v>
      </c>
      <c r="E55" s="2">
        <v>14</v>
      </c>
      <c r="F55" s="2">
        <v>0.2</v>
      </c>
      <c r="G55" s="2">
        <v>0</v>
      </c>
      <c r="H55" s="2">
        <v>3.9</v>
      </c>
      <c r="I55" s="2">
        <v>69</v>
      </c>
      <c r="J55" s="32"/>
      <c r="K55" s="2">
        <v>0.24</v>
      </c>
      <c r="L55" s="2">
        <v>0.2</v>
      </c>
      <c r="M55" s="2">
        <v>0.5</v>
      </c>
      <c r="N55" s="2">
        <v>7</v>
      </c>
      <c r="O55" s="23">
        <v>0</v>
      </c>
      <c r="P55" s="2">
        <v>0.1</v>
      </c>
      <c r="Q55" s="23">
        <v>0</v>
      </c>
      <c r="R55" s="2">
        <v>6</v>
      </c>
      <c r="S55" s="25"/>
    </row>
    <row r="56" spans="1:20" ht="18" customHeight="1">
      <c r="A56" s="1"/>
      <c r="B56" s="1" t="s">
        <v>16</v>
      </c>
      <c r="C56" s="4" t="s">
        <v>77</v>
      </c>
      <c r="D56" s="1">
        <v>30</v>
      </c>
      <c r="E56" s="2">
        <v>2.5</v>
      </c>
      <c r="F56" s="2">
        <v>1.68</v>
      </c>
      <c r="G56" s="2">
        <v>0.33</v>
      </c>
      <c r="H56" s="2">
        <v>14.82</v>
      </c>
      <c r="I56" s="2">
        <v>68.97</v>
      </c>
      <c r="J56" s="32"/>
      <c r="K56" s="2">
        <v>6.9</v>
      </c>
      <c r="L56" s="2">
        <v>7.5</v>
      </c>
      <c r="M56" s="2">
        <v>31.799999999999997</v>
      </c>
      <c r="N56" s="2">
        <v>0.92999999999999994</v>
      </c>
      <c r="O56" s="23">
        <v>0</v>
      </c>
      <c r="P56" s="23">
        <v>0</v>
      </c>
      <c r="Q56" s="23">
        <v>0</v>
      </c>
      <c r="R56" s="23">
        <v>0</v>
      </c>
      <c r="S56" s="25"/>
    </row>
    <row r="57" spans="1:20" ht="18" customHeight="1">
      <c r="A57" s="1"/>
      <c r="B57" s="1" t="s">
        <v>67</v>
      </c>
      <c r="C57" s="6" t="s">
        <v>65</v>
      </c>
      <c r="D57" s="1">
        <v>30</v>
      </c>
      <c r="E57" s="40">
        <v>2.5</v>
      </c>
      <c r="F57" s="2">
        <v>2.37</v>
      </c>
      <c r="G57" s="2">
        <v>0.3</v>
      </c>
      <c r="H57" s="2">
        <v>14.49</v>
      </c>
      <c r="I57" s="2">
        <v>70.14</v>
      </c>
      <c r="J57" s="29"/>
      <c r="K57" s="2">
        <v>6.8999999999999995</v>
      </c>
      <c r="L57" s="2">
        <v>9.8999999999999986</v>
      </c>
      <c r="M57" s="2">
        <v>26.099999999999998</v>
      </c>
      <c r="N57" s="2">
        <v>0.33</v>
      </c>
      <c r="O57" s="23">
        <v>0</v>
      </c>
      <c r="P57" s="23">
        <v>0</v>
      </c>
      <c r="Q57" s="23">
        <v>0</v>
      </c>
      <c r="R57" s="23">
        <v>0</v>
      </c>
      <c r="S57" s="25"/>
    </row>
    <row r="58" spans="1:20" ht="18" customHeight="1">
      <c r="A58" s="1">
        <v>386</v>
      </c>
      <c r="B58" s="1" t="s">
        <v>74</v>
      </c>
      <c r="C58" s="29" t="s">
        <v>76</v>
      </c>
      <c r="D58" s="1">
        <v>100</v>
      </c>
      <c r="E58" s="2">
        <v>15.45</v>
      </c>
      <c r="F58" s="2">
        <v>2.7</v>
      </c>
      <c r="G58" s="2">
        <v>2.5</v>
      </c>
      <c r="H58" s="2">
        <v>10.8</v>
      </c>
      <c r="I58" s="2">
        <v>79</v>
      </c>
      <c r="J58" s="29"/>
      <c r="K58" s="2">
        <v>121</v>
      </c>
      <c r="L58" s="2">
        <v>15</v>
      </c>
      <c r="M58" s="2">
        <v>94</v>
      </c>
      <c r="N58" s="2">
        <v>0.1</v>
      </c>
      <c r="O58" s="2">
        <v>20</v>
      </c>
      <c r="P58" s="2">
        <v>4.4999999999999998E-2</v>
      </c>
      <c r="Q58" s="2">
        <v>0.1</v>
      </c>
      <c r="R58" s="2">
        <v>0.9</v>
      </c>
      <c r="S58" s="25"/>
    </row>
    <row r="59" spans="1:20" ht="18" customHeight="1">
      <c r="A59" s="95" t="s">
        <v>12</v>
      </c>
      <c r="B59" s="95"/>
      <c r="C59" s="95"/>
      <c r="D59" s="41">
        <v>865</v>
      </c>
      <c r="E59" s="62">
        <f>SUM(E51:E58)</f>
        <v>126.83</v>
      </c>
      <c r="F59" s="41">
        <f>SUM(F51:F58)</f>
        <v>25.05</v>
      </c>
      <c r="G59" s="41">
        <f t="shared" ref="G59:R59" si="4">SUM(G51:G58)</f>
        <v>29.330000000000002</v>
      </c>
      <c r="H59" s="41">
        <f t="shared" si="4"/>
        <v>100.47999999999999</v>
      </c>
      <c r="I59" s="41">
        <f t="shared" si="4"/>
        <v>778.21</v>
      </c>
      <c r="J59" s="41">
        <f t="shared" si="4"/>
        <v>0</v>
      </c>
      <c r="K59" s="41">
        <f t="shared" si="4"/>
        <v>531.24</v>
      </c>
      <c r="L59" s="62">
        <f t="shared" si="4"/>
        <v>59.85</v>
      </c>
      <c r="M59" s="62">
        <f t="shared" si="4"/>
        <v>284.17999999999995</v>
      </c>
      <c r="N59" s="41">
        <f t="shared" si="4"/>
        <v>10.83</v>
      </c>
      <c r="O59" s="62">
        <f t="shared" si="4"/>
        <v>21.27</v>
      </c>
      <c r="P59" s="62">
        <f t="shared" si="4"/>
        <v>5.3949999999999996</v>
      </c>
      <c r="Q59" s="62">
        <f t="shared" si="4"/>
        <v>0.52</v>
      </c>
      <c r="R59" s="62">
        <f t="shared" si="4"/>
        <v>30.41</v>
      </c>
    </row>
    <row r="60" spans="1:20" ht="18" customHeight="1">
      <c r="A60" s="107" t="s">
        <v>18</v>
      </c>
      <c r="B60" s="107"/>
      <c r="C60" s="107"/>
      <c r="D60" s="107"/>
      <c r="E60" s="12">
        <f>E47+E59</f>
        <v>248.41000000000003</v>
      </c>
      <c r="F60" s="12">
        <f>F47+F59</f>
        <v>49.012857142857143</v>
      </c>
      <c r="G60" s="12">
        <f>G47+G59</f>
        <v>48.551428571428573</v>
      </c>
      <c r="H60" s="12">
        <f>H47+H59</f>
        <v>174.88857142857142</v>
      </c>
      <c r="I60" s="12">
        <f>I47+I59</f>
        <v>1345.3814285714286</v>
      </c>
      <c r="J60" s="56"/>
      <c r="K60" s="12">
        <f t="shared" ref="K60:R60" si="5">K47+K59</f>
        <v>848.54</v>
      </c>
      <c r="L60" s="12">
        <f t="shared" si="5"/>
        <v>108.15</v>
      </c>
      <c r="M60" s="12">
        <f t="shared" si="5"/>
        <v>640.1514285714286</v>
      </c>
      <c r="N60" s="12">
        <f t="shared" si="5"/>
        <v>13.824285714285715</v>
      </c>
      <c r="O60" s="12">
        <f t="shared" si="5"/>
        <v>202.94142857142859</v>
      </c>
      <c r="P60" s="12">
        <f t="shared" si="5"/>
        <v>5.4369999999999994</v>
      </c>
      <c r="Q60" s="12">
        <f t="shared" si="5"/>
        <v>0.83000000000000007</v>
      </c>
      <c r="R60" s="12">
        <f t="shared" si="5"/>
        <v>39.487142857142857</v>
      </c>
    </row>
    <row r="61" spans="1:20" ht="15" customHeight="1">
      <c r="A61" s="14"/>
      <c r="B61" s="14"/>
      <c r="C61" s="14"/>
      <c r="D61" s="14"/>
      <c r="E61" s="15"/>
      <c r="F61" s="16"/>
      <c r="G61" s="16"/>
      <c r="H61" s="16"/>
      <c r="I61" s="16"/>
      <c r="J61" s="18"/>
      <c r="K61" s="16"/>
      <c r="L61" s="15"/>
      <c r="M61" s="16"/>
      <c r="N61" s="16"/>
      <c r="O61" s="16"/>
      <c r="P61" s="15"/>
      <c r="Q61" s="15"/>
      <c r="R61" s="15"/>
    </row>
    <row r="62" spans="1:20" ht="15" customHeight="1">
      <c r="A62" s="14"/>
      <c r="B62" s="14"/>
      <c r="C62" s="14"/>
      <c r="D62" s="14"/>
      <c r="E62" s="15"/>
      <c r="F62" s="16"/>
      <c r="G62" s="16"/>
      <c r="H62" s="16"/>
      <c r="I62" s="16"/>
      <c r="J62" s="18"/>
      <c r="K62" s="16"/>
      <c r="L62" s="15"/>
      <c r="M62" s="16"/>
      <c r="N62" s="16"/>
      <c r="O62" s="16"/>
      <c r="P62" s="15"/>
      <c r="Q62" s="15"/>
      <c r="R62" s="15"/>
    </row>
    <row r="63" spans="1:20" ht="15" customHeight="1">
      <c r="A63" s="14"/>
      <c r="B63" s="14"/>
      <c r="C63" s="14"/>
      <c r="D63" s="14"/>
      <c r="E63" s="15"/>
      <c r="F63" s="16"/>
      <c r="G63" s="16"/>
      <c r="H63" s="16"/>
      <c r="I63" s="16"/>
      <c r="J63" s="18"/>
      <c r="K63" s="16"/>
      <c r="L63" s="15"/>
      <c r="M63" s="16"/>
      <c r="N63" s="16"/>
      <c r="O63" s="16"/>
      <c r="P63" s="15"/>
      <c r="Q63" s="15"/>
      <c r="R63" s="15"/>
    </row>
    <row r="64" spans="1:20" ht="15" customHeight="1">
      <c r="A64" s="99" t="s">
        <v>39</v>
      </c>
      <c r="B64" s="99"/>
      <c r="C64" s="99"/>
      <c r="D64" s="14"/>
      <c r="E64" s="15"/>
      <c r="F64" s="16"/>
      <c r="G64" s="16"/>
      <c r="H64" s="16"/>
      <c r="I64" s="74"/>
      <c r="J64" s="74"/>
      <c r="K64" s="139" t="s">
        <v>104</v>
      </c>
      <c r="L64" s="139"/>
      <c r="M64" s="139"/>
      <c r="N64" s="139"/>
      <c r="O64" s="139"/>
      <c r="P64" s="139"/>
      <c r="Q64" s="139"/>
      <c r="R64" s="139"/>
      <c r="S64" s="73"/>
      <c r="T64" s="73"/>
    </row>
    <row r="65" spans="1:20" ht="15" customHeight="1">
      <c r="A65" s="117" t="s">
        <v>50</v>
      </c>
      <c r="B65" s="117"/>
      <c r="C65" s="117"/>
      <c r="D65" s="14"/>
      <c r="E65" s="15"/>
      <c r="F65" s="16"/>
      <c r="G65" s="16"/>
      <c r="H65" s="16"/>
      <c r="I65" s="22"/>
      <c r="J65" s="22"/>
      <c r="K65" s="111" t="s">
        <v>123</v>
      </c>
      <c r="L65" s="111"/>
      <c r="M65" s="111"/>
      <c r="N65" s="111"/>
      <c r="O65" s="111"/>
      <c r="P65" s="111"/>
      <c r="Q65" s="111"/>
      <c r="R65" s="111"/>
      <c r="S65" s="22"/>
      <c r="T65" s="22"/>
    </row>
    <row r="66" spans="1:20" ht="15" customHeight="1">
      <c r="A66" s="115" t="s">
        <v>101</v>
      </c>
      <c r="B66" s="115"/>
      <c r="C66" s="115"/>
      <c r="D66" s="14"/>
      <c r="E66" s="15"/>
      <c r="F66" s="16"/>
      <c r="G66" s="16"/>
      <c r="H66" s="16"/>
      <c r="I66" s="111" t="s">
        <v>113</v>
      </c>
      <c r="J66" s="111"/>
      <c r="K66" s="111"/>
      <c r="L66" s="111"/>
      <c r="M66" s="111"/>
      <c r="N66" s="111"/>
      <c r="O66" s="111"/>
      <c r="P66" s="111"/>
      <c r="Q66" s="111"/>
      <c r="R66" s="111"/>
      <c r="S66" s="22"/>
      <c r="T66" s="22"/>
    </row>
    <row r="67" spans="1:20" ht="15" customHeight="1">
      <c r="A67" s="102" t="s">
        <v>149</v>
      </c>
      <c r="B67" s="102"/>
      <c r="C67" s="102"/>
      <c r="D67" s="14"/>
      <c r="E67" s="15"/>
      <c r="F67" s="16"/>
      <c r="G67" s="16"/>
      <c r="H67" s="16"/>
      <c r="I67" s="103" t="s">
        <v>150</v>
      </c>
      <c r="J67" s="111"/>
      <c r="K67" s="111"/>
      <c r="L67" s="111"/>
      <c r="M67" s="111"/>
      <c r="N67" s="111"/>
      <c r="O67" s="111"/>
      <c r="P67" s="111"/>
      <c r="Q67" s="111"/>
      <c r="R67" s="111"/>
      <c r="S67" s="22"/>
      <c r="T67" s="22"/>
    </row>
    <row r="68" spans="1:20" ht="21" customHeight="1">
      <c r="A68" s="98" t="s">
        <v>5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22"/>
      <c r="T68" s="22"/>
    </row>
    <row r="69" spans="1:20" ht="15" customHeight="1">
      <c r="A69" s="90" t="s">
        <v>6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22"/>
      <c r="T69" s="22"/>
    </row>
    <row r="70" spans="1:20" ht="15" customHeight="1">
      <c r="A70" s="97" t="s">
        <v>7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22"/>
      <c r="T70" s="22"/>
    </row>
    <row r="71" spans="1:20" ht="18" customHeight="1">
      <c r="A71" s="108" t="s">
        <v>70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10"/>
    </row>
    <row r="72" spans="1:20" ht="18" customHeight="1">
      <c r="A72" s="92" t="s">
        <v>4</v>
      </c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</row>
    <row r="73" spans="1:20" ht="18" customHeight="1">
      <c r="A73" s="93" t="s">
        <v>28</v>
      </c>
      <c r="B73" s="88" t="s">
        <v>0</v>
      </c>
      <c r="C73" s="93" t="s">
        <v>37</v>
      </c>
      <c r="D73" s="88" t="s">
        <v>69</v>
      </c>
      <c r="E73" s="88" t="s">
        <v>2</v>
      </c>
      <c r="F73" s="93" t="s">
        <v>56</v>
      </c>
      <c r="G73" s="93" t="s">
        <v>57</v>
      </c>
      <c r="H73" s="93" t="s">
        <v>58</v>
      </c>
      <c r="I73" s="88" t="s">
        <v>3</v>
      </c>
      <c r="J73" s="13"/>
      <c r="K73" s="7" t="s">
        <v>59</v>
      </c>
      <c r="L73" s="7"/>
      <c r="M73" s="7"/>
      <c r="N73" s="7"/>
      <c r="O73" s="141" t="s">
        <v>60</v>
      </c>
      <c r="P73" s="142"/>
      <c r="Q73" s="142"/>
      <c r="R73" s="143"/>
    </row>
    <row r="74" spans="1:20" ht="18" customHeight="1">
      <c r="A74" s="106"/>
      <c r="B74" s="140"/>
      <c r="C74" s="106"/>
      <c r="D74" s="140"/>
      <c r="E74" s="140"/>
      <c r="F74" s="106"/>
      <c r="G74" s="106"/>
      <c r="H74" s="106"/>
      <c r="I74" s="140"/>
      <c r="J74" s="13"/>
      <c r="K74" s="91" t="s">
        <v>29</v>
      </c>
      <c r="L74" s="91" t="s">
        <v>30</v>
      </c>
      <c r="M74" s="91" t="s">
        <v>31</v>
      </c>
      <c r="N74" s="91" t="s">
        <v>32</v>
      </c>
      <c r="O74" s="91" t="s">
        <v>33</v>
      </c>
      <c r="P74" s="91" t="s">
        <v>66</v>
      </c>
      <c r="Q74" s="91" t="s">
        <v>35</v>
      </c>
      <c r="R74" s="91" t="s">
        <v>36</v>
      </c>
    </row>
    <row r="75" spans="1:20" ht="15" customHeight="1">
      <c r="A75" s="94"/>
      <c r="B75" s="89"/>
      <c r="C75" s="94"/>
      <c r="D75" s="89"/>
      <c r="E75" s="89"/>
      <c r="F75" s="94"/>
      <c r="G75" s="94"/>
      <c r="H75" s="94"/>
      <c r="I75" s="89"/>
      <c r="J75" s="13"/>
      <c r="K75" s="91"/>
      <c r="L75" s="91"/>
      <c r="M75" s="91"/>
      <c r="N75" s="91"/>
      <c r="O75" s="91"/>
      <c r="P75" s="91"/>
      <c r="Q75" s="91"/>
      <c r="R75" s="91"/>
    </row>
    <row r="76" spans="1:20" ht="29.25" customHeight="1">
      <c r="A76" s="1">
        <v>181</v>
      </c>
      <c r="B76" s="1" t="s">
        <v>8</v>
      </c>
      <c r="C76" s="50" t="s">
        <v>82</v>
      </c>
      <c r="D76" s="36" t="s">
        <v>117</v>
      </c>
      <c r="E76" s="2">
        <v>22.88</v>
      </c>
      <c r="F76" s="1">
        <v>4.6500000000000004</v>
      </c>
      <c r="G76" s="1">
        <v>10.050000000000001</v>
      </c>
      <c r="H76" s="2">
        <v>31.1</v>
      </c>
      <c r="I76" s="3">
        <v>233</v>
      </c>
      <c r="J76" s="29"/>
      <c r="K76" s="2">
        <v>192.2</v>
      </c>
      <c r="L76" s="2">
        <v>23.5</v>
      </c>
      <c r="M76" s="2">
        <v>156.1</v>
      </c>
      <c r="N76" s="2">
        <v>0.3</v>
      </c>
      <c r="O76" s="2">
        <v>36.700000000000003</v>
      </c>
      <c r="P76" s="2">
        <v>0.1</v>
      </c>
      <c r="Q76" s="23">
        <v>0</v>
      </c>
      <c r="R76" s="2">
        <v>1.1000000000000001</v>
      </c>
    </row>
    <row r="77" spans="1:20" ht="18" customHeight="1">
      <c r="A77" s="1">
        <v>209</v>
      </c>
      <c r="B77" s="1" t="s">
        <v>9</v>
      </c>
      <c r="C77" s="29" t="s">
        <v>142</v>
      </c>
      <c r="D77" s="36">
        <v>40</v>
      </c>
      <c r="E77" s="2">
        <v>15</v>
      </c>
      <c r="F77" s="2">
        <v>6.6</v>
      </c>
      <c r="G77" s="2">
        <v>4.5999999999999996</v>
      </c>
      <c r="H77" s="2">
        <v>0.28000000000000003</v>
      </c>
      <c r="I77" s="2">
        <v>63</v>
      </c>
      <c r="J77" s="29"/>
      <c r="K77" s="2">
        <v>22</v>
      </c>
      <c r="L77" s="2">
        <v>4.8</v>
      </c>
      <c r="M77" s="2">
        <v>76.8</v>
      </c>
      <c r="N77" s="2">
        <v>1</v>
      </c>
      <c r="O77" s="2">
        <v>100</v>
      </c>
      <c r="P77" s="2">
        <v>0.03</v>
      </c>
      <c r="Q77" s="2">
        <v>0.08</v>
      </c>
      <c r="R77" s="23">
        <v>0</v>
      </c>
    </row>
    <row r="78" spans="1:20" ht="18" customHeight="1">
      <c r="A78" s="1"/>
      <c r="B78" s="1" t="s">
        <v>10</v>
      </c>
      <c r="C78" s="6" t="s">
        <v>65</v>
      </c>
      <c r="D78" s="1">
        <v>50</v>
      </c>
      <c r="E78" s="2">
        <v>4.17</v>
      </c>
      <c r="F78" s="2">
        <v>3.95</v>
      </c>
      <c r="G78" s="2">
        <v>0.5</v>
      </c>
      <c r="H78" s="2">
        <v>24.15</v>
      </c>
      <c r="I78" s="2">
        <v>116.9</v>
      </c>
      <c r="J78" s="29"/>
      <c r="K78" s="2">
        <v>11.5</v>
      </c>
      <c r="L78" s="2">
        <v>16.5</v>
      </c>
      <c r="M78" s="2">
        <v>43.5</v>
      </c>
      <c r="N78" s="2">
        <v>0.55000000000000004</v>
      </c>
      <c r="O78" s="1">
        <v>0</v>
      </c>
      <c r="P78" s="23">
        <v>0</v>
      </c>
      <c r="Q78" s="23">
        <v>0</v>
      </c>
      <c r="R78" s="23">
        <v>0</v>
      </c>
    </row>
    <row r="79" spans="1:20" ht="17.25" customHeight="1">
      <c r="A79" s="1">
        <v>376</v>
      </c>
      <c r="B79" s="1" t="s">
        <v>14</v>
      </c>
      <c r="C79" s="35" t="s">
        <v>130</v>
      </c>
      <c r="D79" s="1" t="s">
        <v>131</v>
      </c>
      <c r="E79" s="2">
        <v>3.9</v>
      </c>
      <c r="F79" s="2">
        <v>0.2</v>
      </c>
      <c r="G79" s="23">
        <v>0</v>
      </c>
      <c r="H79" s="2">
        <v>16</v>
      </c>
      <c r="I79" s="2">
        <v>65</v>
      </c>
      <c r="J79" s="56"/>
      <c r="K79" s="2">
        <v>5</v>
      </c>
      <c r="L79" s="23">
        <v>0</v>
      </c>
      <c r="M79" s="23">
        <v>0</v>
      </c>
      <c r="N79" s="2">
        <v>2</v>
      </c>
      <c r="O79" s="23">
        <v>0</v>
      </c>
      <c r="P79" s="23">
        <v>0</v>
      </c>
      <c r="Q79" s="23">
        <v>0</v>
      </c>
      <c r="R79" s="38">
        <v>0</v>
      </c>
    </row>
    <row r="80" spans="1:20" ht="18" customHeight="1">
      <c r="A80" s="119" t="s">
        <v>12</v>
      </c>
      <c r="B80" s="120"/>
      <c r="C80" s="121"/>
      <c r="D80" s="41">
        <v>502</v>
      </c>
      <c r="E80" s="12">
        <f t="shared" ref="E80:R80" si="6">SUM(E76:E79)</f>
        <v>45.949999999999996</v>
      </c>
      <c r="F80" s="12">
        <f t="shared" si="6"/>
        <v>15.399999999999999</v>
      </c>
      <c r="G80" s="12">
        <f t="shared" si="6"/>
        <v>15.15</v>
      </c>
      <c r="H80" s="12">
        <f t="shared" si="6"/>
        <v>71.53</v>
      </c>
      <c r="I80" s="12">
        <f t="shared" si="6"/>
        <v>477.9</v>
      </c>
      <c r="J80" s="12">
        <f t="shared" si="6"/>
        <v>0</v>
      </c>
      <c r="K80" s="12">
        <f t="shared" si="6"/>
        <v>230.7</v>
      </c>
      <c r="L80" s="12">
        <f t="shared" si="6"/>
        <v>44.8</v>
      </c>
      <c r="M80" s="12">
        <f t="shared" si="6"/>
        <v>276.39999999999998</v>
      </c>
      <c r="N80" s="12">
        <f t="shared" si="6"/>
        <v>3.85</v>
      </c>
      <c r="O80" s="12">
        <f t="shared" si="6"/>
        <v>136.69999999999999</v>
      </c>
      <c r="P80" s="12">
        <f t="shared" si="6"/>
        <v>0.13</v>
      </c>
      <c r="Q80" s="12">
        <f t="shared" si="6"/>
        <v>0.08</v>
      </c>
      <c r="R80" s="12">
        <f t="shared" si="6"/>
        <v>1.1000000000000001</v>
      </c>
    </row>
    <row r="81" spans="1:19" ht="18" customHeight="1">
      <c r="A81" s="92" t="s">
        <v>13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112"/>
    </row>
    <row r="82" spans="1:19" ht="18" customHeight="1">
      <c r="A82" s="96" t="s">
        <v>28</v>
      </c>
      <c r="B82" s="91" t="s">
        <v>0</v>
      </c>
      <c r="C82" s="96" t="s">
        <v>37</v>
      </c>
      <c r="D82" s="91" t="s">
        <v>69</v>
      </c>
      <c r="E82" s="91" t="s">
        <v>2</v>
      </c>
      <c r="F82" s="93" t="s">
        <v>56</v>
      </c>
      <c r="G82" s="93" t="s">
        <v>57</v>
      </c>
      <c r="H82" s="93" t="s">
        <v>58</v>
      </c>
      <c r="I82" s="91" t="s">
        <v>3</v>
      </c>
      <c r="J82" s="13"/>
      <c r="K82" s="7" t="s">
        <v>59</v>
      </c>
      <c r="L82" s="7"/>
      <c r="M82" s="7"/>
      <c r="N82" s="7"/>
      <c r="O82" s="91" t="s">
        <v>60</v>
      </c>
      <c r="P82" s="91"/>
      <c r="Q82" s="91"/>
      <c r="R82" s="91"/>
    </row>
    <row r="83" spans="1:19" ht="15" customHeight="1">
      <c r="A83" s="96"/>
      <c r="B83" s="91"/>
      <c r="C83" s="96"/>
      <c r="D83" s="91"/>
      <c r="E83" s="91"/>
      <c r="F83" s="94"/>
      <c r="G83" s="94"/>
      <c r="H83" s="94"/>
      <c r="I83" s="91"/>
      <c r="J83" s="13"/>
      <c r="K83" s="33" t="s">
        <v>29</v>
      </c>
      <c r="L83" s="26" t="s">
        <v>30</v>
      </c>
      <c r="M83" s="26" t="s">
        <v>31</v>
      </c>
      <c r="N83" s="26" t="s">
        <v>32</v>
      </c>
      <c r="O83" s="26" t="s">
        <v>64</v>
      </c>
      <c r="P83" s="26" t="s">
        <v>34</v>
      </c>
      <c r="Q83" s="26" t="s">
        <v>35</v>
      </c>
      <c r="R83" s="26" t="s">
        <v>36</v>
      </c>
    </row>
    <row r="84" spans="1:19" ht="18" customHeight="1">
      <c r="A84" s="1">
        <v>52</v>
      </c>
      <c r="B84" s="1">
        <v>1</v>
      </c>
      <c r="C84" s="53" t="s">
        <v>73</v>
      </c>
      <c r="D84" s="39">
        <v>60</v>
      </c>
      <c r="E84" s="2">
        <v>5.9</v>
      </c>
      <c r="F84" s="2">
        <v>1</v>
      </c>
      <c r="G84" s="2">
        <v>3.6</v>
      </c>
      <c r="H84" s="2">
        <v>6.6</v>
      </c>
      <c r="I84" s="2">
        <v>62.4</v>
      </c>
      <c r="J84" s="2"/>
      <c r="K84" s="2">
        <v>21.1</v>
      </c>
      <c r="L84" s="2">
        <v>12.5</v>
      </c>
      <c r="M84" s="2">
        <v>24.6</v>
      </c>
      <c r="N84" s="2">
        <v>0.8</v>
      </c>
      <c r="O84" s="23">
        <v>0</v>
      </c>
      <c r="P84" s="23">
        <v>0</v>
      </c>
      <c r="Q84" s="2">
        <v>0.1</v>
      </c>
      <c r="R84" s="2">
        <v>5.7</v>
      </c>
    </row>
    <row r="85" spans="1:19" ht="18" customHeight="1">
      <c r="A85" s="1">
        <v>101</v>
      </c>
      <c r="B85" s="1" t="s">
        <v>9</v>
      </c>
      <c r="C85" s="6" t="s">
        <v>49</v>
      </c>
      <c r="D85" s="1">
        <v>200</v>
      </c>
      <c r="E85" s="2">
        <v>7.88</v>
      </c>
      <c r="F85" s="2">
        <v>2</v>
      </c>
      <c r="G85" s="2">
        <v>5.7</v>
      </c>
      <c r="H85" s="2">
        <v>20.9</v>
      </c>
      <c r="I85" s="2">
        <v>116.3</v>
      </c>
      <c r="J85" s="56"/>
      <c r="K85" s="2">
        <v>23.1</v>
      </c>
      <c r="L85" s="2">
        <v>25</v>
      </c>
      <c r="M85" s="2">
        <v>62.6</v>
      </c>
      <c r="N85" s="2">
        <v>0.9</v>
      </c>
      <c r="O85" s="23">
        <v>0</v>
      </c>
      <c r="P85" s="2">
        <v>0.1</v>
      </c>
      <c r="Q85" s="2">
        <v>0</v>
      </c>
      <c r="R85" s="2">
        <v>8.25</v>
      </c>
    </row>
    <row r="86" spans="1:19" ht="18" customHeight="1">
      <c r="A86" s="1">
        <v>260</v>
      </c>
      <c r="B86" s="1" t="s">
        <v>10</v>
      </c>
      <c r="C86" s="6" t="s">
        <v>88</v>
      </c>
      <c r="D86" s="1" t="s">
        <v>86</v>
      </c>
      <c r="E86" s="1">
        <v>143.94999999999999</v>
      </c>
      <c r="F86" s="2">
        <v>18.510000000000002</v>
      </c>
      <c r="G86" s="2">
        <v>12.71</v>
      </c>
      <c r="H86" s="1">
        <v>4.54</v>
      </c>
      <c r="I86" s="2">
        <v>160.80000000000001</v>
      </c>
      <c r="J86" s="32"/>
      <c r="K86" s="2">
        <v>18.940000000000001</v>
      </c>
      <c r="L86" s="2">
        <v>20.14</v>
      </c>
      <c r="M86" s="2">
        <v>150.68</v>
      </c>
      <c r="N86" s="2">
        <v>1.71</v>
      </c>
      <c r="O86" s="23">
        <v>0</v>
      </c>
      <c r="P86" s="2">
        <v>0.26</v>
      </c>
      <c r="Q86" s="23">
        <v>0</v>
      </c>
      <c r="R86" s="2">
        <v>0.94</v>
      </c>
    </row>
    <row r="87" spans="1:19" ht="18" customHeight="1">
      <c r="A87" s="1">
        <v>171</v>
      </c>
      <c r="B87" s="1" t="s">
        <v>14</v>
      </c>
      <c r="C87" s="85" t="s">
        <v>143</v>
      </c>
      <c r="D87" s="1">
        <v>150</v>
      </c>
      <c r="E87" s="2">
        <v>13.8</v>
      </c>
      <c r="F87" s="2">
        <v>6.3</v>
      </c>
      <c r="G87" s="2">
        <v>9.9</v>
      </c>
      <c r="H87" s="2">
        <v>46.7</v>
      </c>
      <c r="I87" s="2">
        <v>300.89999999999998</v>
      </c>
      <c r="J87" s="56"/>
      <c r="K87" s="2">
        <v>136.69999999999999</v>
      </c>
      <c r="L87" s="2">
        <v>1.4</v>
      </c>
      <c r="M87" s="2">
        <v>22.2</v>
      </c>
      <c r="N87" s="2">
        <v>1.2</v>
      </c>
      <c r="O87" s="2">
        <v>1.2</v>
      </c>
      <c r="P87" s="2">
        <v>0.1</v>
      </c>
      <c r="Q87" s="23">
        <v>0</v>
      </c>
      <c r="R87" s="23">
        <v>0</v>
      </c>
    </row>
    <row r="88" spans="1:19" ht="18" customHeight="1">
      <c r="A88" s="1">
        <v>1041</v>
      </c>
      <c r="B88" s="1" t="s">
        <v>15</v>
      </c>
      <c r="C88" s="4" t="s">
        <v>53</v>
      </c>
      <c r="D88" s="1">
        <v>200</v>
      </c>
      <c r="E88" s="2">
        <v>8.8000000000000007</v>
      </c>
      <c r="F88" s="2">
        <v>0.1</v>
      </c>
      <c r="G88" s="23">
        <v>0</v>
      </c>
      <c r="H88" s="2">
        <v>27.1</v>
      </c>
      <c r="I88" s="2">
        <v>108.6</v>
      </c>
      <c r="J88" s="64"/>
      <c r="K88" s="2">
        <v>23.52</v>
      </c>
      <c r="L88" s="2">
        <v>0</v>
      </c>
      <c r="M88" s="65">
        <v>0</v>
      </c>
      <c r="N88" s="2">
        <v>0.24</v>
      </c>
      <c r="O88" s="24">
        <v>0</v>
      </c>
      <c r="P88" s="2">
        <v>0.03</v>
      </c>
      <c r="Q88" s="2">
        <v>0</v>
      </c>
      <c r="R88" s="2">
        <v>12.9</v>
      </c>
      <c r="S88" s="25"/>
    </row>
    <row r="89" spans="1:19" ht="18" customHeight="1">
      <c r="A89" s="1"/>
      <c r="B89" s="1" t="s">
        <v>16</v>
      </c>
      <c r="C89" s="4" t="s">
        <v>77</v>
      </c>
      <c r="D89" s="1">
        <v>30</v>
      </c>
      <c r="E89" s="2">
        <v>2.5</v>
      </c>
      <c r="F89" s="2">
        <v>1.68</v>
      </c>
      <c r="G89" s="2">
        <v>0.33</v>
      </c>
      <c r="H89" s="2">
        <v>14.82</v>
      </c>
      <c r="I89" s="2">
        <v>68.97</v>
      </c>
      <c r="J89" s="56"/>
      <c r="K89" s="2">
        <v>6.9</v>
      </c>
      <c r="L89" s="2">
        <v>7.5</v>
      </c>
      <c r="M89" s="2">
        <v>31.799999999999997</v>
      </c>
      <c r="N89" s="2">
        <v>0.92999999999999994</v>
      </c>
      <c r="O89" s="23">
        <v>0</v>
      </c>
      <c r="P89" s="23">
        <v>0</v>
      </c>
      <c r="Q89" s="23">
        <v>0</v>
      </c>
      <c r="R89" s="23">
        <v>0</v>
      </c>
      <c r="S89" s="25"/>
    </row>
    <row r="90" spans="1:19" ht="18" customHeight="1">
      <c r="A90" s="1"/>
      <c r="B90" s="1" t="s">
        <v>67</v>
      </c>
      <c r="C90" s="6" t="s">
        <v>65</v>
      </c>
      <c r="D90" s="1">
        <v>30</v>
      </c>
      <c r="E90" s="40">
        <v>2.5</v>
      </c>
      <c r="F90" s="2">
        <v>2.37</v>
      </c>
      <c r="G90" s="2">
        <v>0.3</v>
      </c>
      <c r="H90" s="2">
        <v>14.49</v>
      </c>
      <c r="I90" s="2">
        <v>70.14</v>
      </c>
      <c r="J90" s="56"/>
      <c r="K90" s="2">
        <v>6.8999999999999995</v>
      </c>
      <c r="L90" s="2">
        <v>9.8999999999999986</v>
      </c>
      <c r="M90" s="2">
        <v>26.099999999999998</v>
      </c>
      <c r="N90" s="2">
        <v>0.33</v>
      </c>
      <c r="O90" s="23">
        <v>0</v>
      </c>
      <c r="P90" s="23">
        <v>0</v>
      </c>
      <c r="Q90" s="23">
        <v>0</v>
      </c>
      <c r="R90" s="23">
        <v>0</v>
      </c>
      <c r="S90" s="25"/>
    </row>
    <row r="91" spans="1:19" ht="18" customHeight="1">
      <c r="A91" s="95" t="s">
        <v>12</v>
      </c>
      <c r="B91" s="95"/>
      <c r="C91" s="95"/>
      <c r="D91" s="26">
        <v>790</v>
      </c>
      <c r="E91" s="12">
        <f t="shared" ref="E91:R91" si="7">SUM(E84:E90)</f>
        <v>185.33</v>
      </c>
      <c r="F91" s="12">
        <f t="shared" si="7"/>
        <v>31.960000000000004</v>
      </c>
      <c r="G91" s="12">
        <f t="shared" si="7"/>
        <v>32.54</v>
      </c>
      <c r="H91" s="12">
        <f t="shared" si="7"/>
        <v>135.15</v>
      </c>
      <c r="I91" s="12">
        <f t="shared" si="7"/>
        <v>888.11</v>
      </c>
      <c r="J91" s="12">
        <f t="shared" si="7"/>
        <v>0</v>
      </c>
      <c r="K91" s="12">
        <f t="shared" si="7"/>
        <v>237.16</v>
      </c>
      <c r="L91" s="12">
        <f t="shared" si="7"/>
        <v>76.44</v>
      </c>
      <c r="M91" s="12">
        <f t="shared" si="7"/>
        <v>317.98</v>
      </c>
      <c r="N91" s="12">
        <f t="shared" si="7"/>
        <v>6.11</v>
      </c>
      <c r="O91" s="12">
        <f t="shared" si="7"/>
        <v>1.2</v>
      </c>
      <c r="P91" s="12">
        <f t="shared" si="7"/>
        <v>0.49</v>
      </c>
      <c r="Q91" s="12">
        <f t="shared" si="7"/>
        <v>0.1</v>
      </c>
      <c r="R91" s="12">
        <f t="shared" si="7"/>
        <v>27.79</v>
      </c>
    </row>
    <row r="92" spans="1:19" ht="18" customHeight="1">
      <c r="A92" s="107" t="s">
        <v>18</v>
      </c>
      <c r="B92" s="107"/>
      <c r="C92" s="107"/>
      <c r="D92" s="107"/>
      <c r="E92" s="12">
        <f t="shared" ref="E92:R92" si="8">E80+E91</f>
        <v>231.28</v>
      </c>
      <c r="F92" s="12">
        <f t="shared" si="8"/>
        <v>47.36</v>
      </c>
      <c r="G92" s="12">
        <f t="shared" si="8"/>
        <v>47.69</v>
      </c>
      <c r="H92" s="12">
        <f t="shared" si="8"/>
        <v>206.68</v>
      </c>
      <c r="I92" s="12">
        <f t="shared" si="8"/>
        <v>1366.01</v>
      </c>
      <c r="J92" s="12">
        <f t="shared" si="8"/>
        <v>0</v>
      </c>
      <c r="K92" s="12">
        <f t="shared" si="8"/>
        <v>467.86</v>
      </c>
      <c r="L92" s="12">
        <f t="shared" si="8"/>
        <v>121.24</v>
      </c>
      <c r="M92" s="12">
        <f t="shared" si="8"/>
        <v>594.38</v>
      </c>
      <c r="N92" s="12">
        <f t="shared" si="8"/>
        <v>9.9600000000000009</v>
      </c>
      <c r="O92" s="12">
        <f t="shared" si="8"/>
        <v>137.89999999999998</v>
      </c>
      <c r="P92" s="12">
        <f t="shared" si="8"/>
        <v>0.62</v>
      </c>
      <c r="Q92" s="12">
        <f t="shared" si="8"/>
        <v>0.18</v>
      </c>
      <c r="R92" s="12">
        <f t="shared" si="8"/>
        <v>28.89</v>
      </c>
    </row>
    <row r="93" spans="1:19">
      <c r="A93" s="14"/>
      <c r="B93" s="14"/>
      <c r="C93" s="14"/>
      <c r="D93" s="14"/>
      <c r="E93" s="15"/>
      <c r="F93" s="16"/>
      <c r="G93" s="16"/>
      <c r="H93" s="17"/>
      <c r="I93" s="17"/>
      <c r="J93" s="18"/>
      <c r="K93" s="15"/>
      <c r="L93" s="15"/>
      <c r="M93" s="15"/>
      <c r="N93" s="15"/>
      <c r="O93" s="16"/>
      <c r="P93" s="16"/>
      <c r="Q93" s="15"/>
      <c r="R93" s="16"/>
    </row>
    <row r="94" spans="1:19">
      <c r="A94" s="14"/>
      <c r="B94" s="14"/>
      <c r="C94" s="14"/>
      <c r="D94" s="14"/>
      <c r="E94" s="15"/>
      <c r="F94" s="16"/>
      <c r="G94" s="16"/>
      <c r="H94" s="17"/>
      <c r="I94" s="17"/>
      <c r="J94" s="18"/>
      <c r="K94" s="15"/>
      <c r="L94" s="15"/>
      <c r="M94" s="15"/>
      <c r="N94" s="15"/>
      <c r="O94" s="16"/>
      <c r="P94" s="16"/>
      <c r="Q94" s="15"/>
      <c r="R94" s="16"/>
    </row>
    <row r="95" spans="1:19">
      <c r="A95" s="14"/>
      <c r="B95" s="14"/>
      <c r="C95" s="14"/>
      <c r="D95" s="14"/>
      <c r="E95" s="15"/>
      <c r="F95" s="16"/>
      <c r="G95" s="16"/>
      <c r="H95" s="17"/>
      <c r="I95" s="17"/>
      <c r="J95" s="18"/>
      <c r="K95" s="15"/>
      <c r="L95" s="15"/>
      <c r="M95" s="15"/>
      <c r="N95" s="15"/>
      <c r="O95" s="16"/>
      <c r="P95" s="16"/>
      <c r="Q95" s="15"/>
      <c r="R95" s="16"/>
    </row>
    <row r="96" spans="1:19" ht="18" customHeight="1">
      <c r="A96" s="99" t="s">
        <v>39</v>
      </c>
      <c r="B96" s="99"/>
      <c r="C96" s="99"/>
      <c r="D96" s="14"/>
      <c r="E96" s="15"/>
      <c r="F96" s="16"/>
      <c r="G96" s="16"/>
      <c r="H96" s="17"/>
      <c r="I96" s="17"/>
      <c r="J96" s="18"/>
      <c r="K96" s="104" t="s">
        <v>105</v>
      </c>
      <c r="L96" s="104"/>
      <c r="M96" s="104"/>
      <c r="N96" s="104"/>
      <c r="O96" s="104"/>
      <c r="P96" s="104"/>
      <c r="Q96" s="104"/>
      <c r="R96" s="104"/>
    </row>
    <row r="97" spans="1:18">
      <c r="A97" s="117" t="s">
        <v>50</v>
      </c>
      <c r="B97" s="117"/>
      <c r="C97" s="117"/>
      <c r="D97" s="14"/>
      <c r="E97" s="15"/>
      <c r="F97" s="16"/>
      <c r="G97" s="16"/>
      <c r="H97" s="17"/>
      <c r="I97" s="116" t="s">
        <v>123</v>
      </c>
      <c r="J97" s="116"/>
      <c r="K97" s="116"/>
      <c r="L97" s="116"/>
      <c r="M97" s="116"/>
      <c r="N97" s="116"/>
      <c r="O97" s="116"/>
      <c r="P97" s="116"/>
      <c r="Q97" s="116"/>
      <c r="R97" s="116"/>
    </row>
    <row r="98" spans="1:18">
      <c r="A98" s="115" t="s">
        <v>100</v>
      </c>
      <c r="B98" s="115"/>
      <c r="C98" s="115"/>
      <c r="D98" s="14"/>
      <c r="E98" s="15"/>
      <c r="F98" s="118" t="s">
        <v>114</v>
      </c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</row>
    <row r="99" spans="1:18">
      <c r="A99" s="102" t="s">
        <v>149</v>
      </c>
      <c r="B99" s="102"/>
      <c r="C99" s="102"/>
      <c r="D99" s="14"/>
      <c r="E99" s="15"/>
      <c r="F99" s="16"/>
      <c r="G99" s="22" t="s">
        <v>116</v>
      </c>
      <c r="H99" s="103" t="s">
        <v>150</v>
      </c>
      <c r="I99" s="103"/>
      <c r="J99" s="103"/>
      <c r="K99" s="103"/>
      <c r="L99" s="103"/>
      <c r="M99" s="103"/>
      <c r="N99" s="103"/>
      <c r="O99" s="103"/>
      <c r="P99" s="103"/>
      <c r="Q99" s="103"/>
      <c r="R99" s="103"/>
    </row>
    <row r="100" spans="1:18" ht="16.5" customHeight="1">
      <c r="A100" s="98" t="s">
        <v>5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</row>
    <row r="101" spans="1:18" ht="15.75">
      <c r="A101" s="90" t="s">
        <v>6</v>
      </c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</row>
    <row r="102" spans="1:18" ht="15.75">
      <c r="A102" s="97" t="s">
        <v>7</v>
      </c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</row>
    <row r="103" spans="1:18" ht="18" customHeight="1">
      <c r="A103" s="108" t="s">
        <v>42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10"/>
    </row>
    <row r="104" spans="1:18" ht="18" customHeight="1">
      <c r="A104" s="92" t="s">
        <v>4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</row>
    <row r="105" spans="1:18" ht="26.45" customHeight="1">
      <c r="A105" s="96" t="s">
        <v>28</v>
      </c>
      <c r="B105" s="91" t="s">
        <v>0</v>
      </c>
      <c r="C105" s="96" t="s">
        <v>37</v>
      </c>
      <c r="D105" s="91" t="s">
        <v>68</v>
      </c>
      <c r="E105" s="91" t="s">
        <v>2</v>
      </c>
      <c r="F105" s="93" t="s">
        <v>56</v>
      </c>
      <c r="G105" s="93" t="s">
        <v>57</v>
      </c>
      <c r="H105" s="93" t="s">
        <v>58</v>
      </c>
      <c r="I105" s="91" t="s">
        <v>3</v>
      </c>
      <c r="J105" s="13"/>
      <c r="K105" s="7" t="s">
        <v>59</v>
      </c>
      <c r="L105" s="7"/>
      <c r="M105" s="7"/>
      <c r="N105" s="7"/>
      <c r="O105" s="91" t="s">
        <v>60</v>
      </c>
      <c r="P105" s="91"/>
      <c r="Q105" s="91"/>
      <c r="R105" s="91"/>
    </row>
    <row r="106" spans="1:18" ht="12.6" customHeight="1">
      <c r="A106" s="96"/>
      <c r="B106" s="91"/>
      <c r="C106" s="96"/>
      <c r="D106" s="91"/>
      <c r="E106" s="91"/>
      <c r="F106" s="94"/>
      <c r="G106" s="94"/>
      <c r="H106" s="94"/>
      <c r="I106" s="91"/>
      <c r="J106" s="13"/>
      <c r="K106" s="33" t="s">
        <v>29</v>
      </c>
      <c r="L106" s="26" t="s">
        <v>30</v>
      </c>
      <c r="M106" s="26" t="s">
        <v>31</v>
      </c>
      <c r="N106" s="26" t="s">
        <v>32</v>
      </c>
      <c r="O106" s="26" t="s">
        <v>33</v>
      </c>
      <c r="P106" s="26" t="s">
        <v>66</v>
      </c>
      <c r="Q106" s="26" t="s">
        <v>35</v>
      </c>
      <c r="R106" s="26" t="s">
        <v>36</v>
      </c>
    </row>
    <row r="107" spans="1:18" ht="30" customHeight="1">
      <c r="A107" s="52" t="s">
        <v>136</v>
      </c>
      <c r="B107" s="36" t="s">
        <v>8</v>
      </c>
      <c r="C107" s="49" t="s">
        <v>137</v>
      </c>
      <c r="D107" s="1" t="s">
        <v>138</v>
      </c>
      <c r="E107" s="2">
        <v>44.77</v>
      </c>
      <c r="F107" s="81">
        <v>6.91</v>
      </c>
      <c r="G107" s="81">
        <v>10.84</v>
      </c>
      <c r="H107" s="68">
        <v>6.23</v>
      </c>
      <c r="I107" s="2">
        <v>148.80000000000001</v>
      </c>
      <c r="J107" s="56"/>
      <c r="K107" s="2">
        <v>48.81</v>
      </c>
      <c r="L107" s="2">
        <v>10.8</v>
      </c>
      <c r="M107" s="2">
        <v>49.81</v>
      </c>
      <c r="N107" s="2">
        <v>17.97</v>
      </c>
      <c r="O107" s="2">
        <v>7.0000000000000007E-2</v>
      </c>
      <c r="P107" s="2">
        <v>0.09</v>
      </c>
      <c r="Q107" s="2">
        <v>1.79</v>
      </c>
      <c r="R107" s="2">
        <v>0.56000000000000005</v>
      </c>
    </row>
    <row r="108" spans="1:18" ht="18" customHeight="1">
      <c r="A108" s="1">
        <v>309</v>
      </c>
      <c r="B108" s="36" t="s">
        <v>9</v>
      </c>
      <c r="C108" s="53" t="s">
        <v>78</v>
      </c>
      <c r="D108" s="1">
        <v>150</v>
      </c>
      <c r="E108" s="2">
        <v>12.03</v>
      </c>
      <c r="F108" s="1">
        <v>5.52</v>
      </c>
      <c r="G108" s="2">
        <v>4.5</v>
      </c>
      <c r="H108" s="2">
        <v>26.45</v>
      </c>
      <c r="I108" s="2">
        <v>168.45</v>
      </c>
      <c r="J108" s="65"/>
      <c r="K108" s="2">
        <v>4.8600000000000003</v>
      </c>
      <c r="L108" s="2">
        <v>21.12</v>
      </c>
      <c r="M108" s="2">
        <v>37.17</v>
      </c>
      <c r="N108" s="2">
        <v>1.1025</v>
      </c>
      <c r="O108" s="23">
        <v>0</v>
      </c>
      <c r="P108" s="2">
        <v>5.2500000000000005E-2</v>
      </c>
      <c r="Q108" s="2">
        <v>0.78</v>
      </c>
      <c r="R108" s="23">
        <v>0</v>
      </c>
    </row>
    <row r="109" spans="1:18" ht="17.25" customHeight="1">
      <c r="A109" s="1"/>
      <c r="B109" s="1" t="s">
        <v>10</v>
      </c>
      <c r="C109" s="6" t="s">
        <v>65</v>
      </c>
      <c r="D109" s="1">
        <v>40</v>
      </c>
      <c r="E109" s="2">
        <v>3.33</v>
      </c>
      <c r="F109" s="1">
        <v>3.16</v>
      </c>
      <c r="G109" s="2">
        <v>0.4</v>
      </c>
      <c r="H109" s="2">
        <v>19.32</v>
      </c>
      <c r="I109" s="2">
        <v>93.52</v>
      </c>
      <c r="J109" s="65"/>
      <c r="K109" s="2">
        <v>9.1999999999999993</v>
      </c>
      <c r="L109" s="2">
        <v>13.2</v>
      </c>
      <c r="M109" s="2">
        <v>34.799999999999997</v>
      </c>
      <c r="N109" s="2">
        <v>0.44</v>
      </c>
      <c r="O109" s="23">
        <v>0</v>
      </c>
      <c r="P109" s="23">
        <v>0</v>
      </c>
      <c r="Q109" s="23">
        <v>0</v>
      </c>
      <c r="R109" s="23">
        <v>0</v>
      </c>
    </row>
    <row r="110" spans="1:18" ht="17.25" customHeight="1">
      <c r="A110" s="1">
        <v>376</v>
      </c>
      <c r="B110" s="1" t="s">
        <v>14</v>
      </c>
      <c r="C110" s="35" t="s">
        <v>17</v>
      </c>
      <c r="D110" s="1">
        <v>200</v>
      </c>
      <c r="E110" s="2">
        <v>1.9</v>
      </c>
      <c r="F110" s="2">
        <v>0.1</v>
      </c>
      <c r="G110" s="23">
        <v>0</v>
      </c>
      <c r="H110" s="2">
        <v>15</v>
      </c>
      <c r="I110" s="2">
        <v>60</v>
      </c>
      <c r="J110" s="56"/>
      <c r="K110" s="2">
        <v>5</v>
      </c>
      <c r="L110" s="23">
        <v>0</v>
      </c>
      <c r="M110" s="23">
        <v>0</v>
      </c>
      <c r="N110" s="2">
        <v>2</v>
      </c>
      <c r="O110" s="23">
        <v>0</v>
      </c>
      <c r="P110" s="23">
        <v>0</v>
      </c>
      <c r="Q110" s="23">
        <v>0</v>
      </c>
      <c r="R110" s="38">
        <v>0</v>
      </c>
    </row>
    <row r="111" spans="1:18" ht="18" customHeight="1">
      <c r="A111" s="95" t="s">
        <v>12</v>
      </c>
      <c r="B111" s="95"/>
      <c r="C111" s="95"/>
      <c r="D111" s="26">
        <v>500</v>
      </c>
      <c r="E111" s="12">
        <f t="shared" ref="E111:R111" si="9">SUM(E107:E110)</f>
        <v>62.03</v>
      </c>
      <c r="F111" s="12">
        <f t="shared" si="9"/>
        <v>15.69</v>
      </c>
      <c r="G111" s="12">
        <f t="shared" si="9"/>
        <v>15.74</v>
      </c>
      <c r="H111" s="12">
        <f t="shared" si="9"/>
        <v>67</v>
      </c>
      <c r="I111" s="12">
        <f t="shared" si="9"/>
        <v>470.77</v>
      </c>
      <c r="J111" s="12">
        <f t="shared" si="9"/>
        <v>0</v>
      </c>
      <c r="K111" s="12">
        <f t="shared" si="9"/>
        <v>67.87</v>
      </c>
      <c r="L111" s="12">
        <f t="shared" si="9"/>
        <v>45.120000000000005</v>
      </c>
      <c r="M111" s="12">
        <f t="shared" si="9"/>
        <v>121.78</v>
      </c>
      <c r="N111" s="12">
        <f t="shared" si="9"/>
        <v>21.512499999999999</v>
      </c>
      <c r="O111" s="12">
        <f t="shared" si="9"/>
        <v>7.0000000000000007E-2</v>
      </c>
      <c r="P111" s="12">
        <f t="shared" si="9"/>
        <v>0.14250000000000002</v>
      </c>
      <c r="Q111" s="12">
        <f t="shared" si="9"/>
        <v>2.5700000000000003</v>
      </c>
      <c r="R111" s="12">
        <f t="shared" si="9"/>
        <v>0.56000000000000005</v>
      </c>
    </row>
    <row r="112" spans="1:18" ht="18" customHeight="1">
      <c r="A112" s="112" t="s">
        <v>13</v>
      </c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4"/>
    </row>
    <row r="113" spans="1:18" ht="18" customHeight="1">
      <c r="A113" s="96"/>
      <c r="B113" s="91" t="s">
        <v>0</v>
      </c>
      <c r="C113" s="96" t="s">
        <v>37</v>
      </c>
      <c r="D113" s="91" t="s">
        <v>68</v>
      </c>
      <c r="E113" s="91" t="s">
        <v>2</v>
      </c>
      <c r="F113" s="93" t="s">
        <v>56</v>
      </c>
      <c r="G113" s="93" t="s">
        <v>57</v>
      </c>
      <c r="H113" s="93" t="s">
        <v>58</v>
      </c>
      <c r="I113" s="91" t="s">
        <v>3</v>
      </c>
      <c r="J113" s="13"/>
      <c r="K113" s="7" t="s">
        <v>59</v>
      </c>
      <c r="L113" s="7"/>
      <c r="M113" s="7"/>
      <c r="N113" s="7"/>
      <c r="O113" s="91" t="s">
        <v>60</v>
      </c>
      <c r="P113" s="91"/>
      <c r="Q113" s="91"/>
      <c r="R113" s="91"/>
    </row>
    <row r="114" spans="1:18" ht="15" customHeight="1">
      <c r="A114" s="96"/>
      <c r="B114" s="91"/>
      <c r="C114" s="96"/>
      <c r="D114" s="91"/>
      <c r="E114" s="91"/>
      <c r="F114" s="94"/>
      <c r="G114" s="94"/>
      <c r="H114" s="94"/>
      <c r="I114" s="91"/>
      <c r="J114" s="13"/>
      <c r="K114" s="33" t="s">
        <v>29</v>
      </c>
      <c r="L114" s="26" t="s">
        <v>30</v>
      </c>
      <c r="M114" s="26" t="s">
        <v>31</v>
      </c>
      <c r="N114" s="26" t="s">
        <v>32</v>
      </c>
      <c r="O114" s="26" t="s">
        <v>33</v>
      </c>
      <c r="P114" s="26" t="s">
        <v>66</v>
      </c>
      <c r="Q114" s="26" t="s">
        <v>35</v>
      </c>
      <c r="R114" s="26" t="s">
        <v>36</v>
      </c>
    </row>
    <row r="115" spans="1:18" ht="18.75" customHeight="1">
      <c r="A115" s="1">
        <v>71</v>
      </c>
      <c r="B115" s="39">
        <v>1</v>
      </c>
      <c r="C115" s="53" t="s">
        <v>71</v>
      </c>
      <c r="D115" s="1">
        <v>60</v>
      </c>
      <c r="E115" s="2">
        <v>24.78</v>
      </c>
      <c r="F115" s="63">
        <v>0.72</v>
      </c>
      <c r="G115" s="63">
        <v>0.12</v>
      </c>
      <c r="H115" s="55">
        <v>2.76</v>
      </c>
      <c r="I115" s="2">
        <v>15.6</v>
      </c>
      <c r="J115" s="29"/>
      <c r="K115" s="2">
        <v>8.4</v>
      </c>
      <c r="L115" s="2">
        <v>12</v>
      </c>
      <c r="M115" s="23">
        <v>0</v>
      </c>
      <c r="N115" s="1">
        <v>0.48</v>
      </c>
      <c r="O115" s="23">
        <v>0</v>
      </c>
      <c r="P115" s="23">
        <v>0</v>
      </c>
      <c r="Q115" s="23">
        <v>0</v>
      </c>
      <c r="R115" s="2">
        <v>10.5</v>
      </c>
    </row>
    <row r="116" spans="1:18" ht="30.75" customHeight="1">
      <c r="A116" s="1">
        <v>88</v>
      </c>
      <c r="B116" s="1" t="s">
        <v>9</v>
      </c>
      <c r="C116" s="5" t="s">
        <v>20</v>
      </c>
      <c r="D116" s="1">
        <v>200</v>
      </c>
      <c r="E116" s="2">
        <v>10.26</v>
      </c>
      <c r="F116" s="2">
        <v>1.6</v>
      </c>
      <c r="G116" s="2">
        <v>4.9000000000000004</v>
      </c>
      <c r="H116" s="2">
        <v>11.5</v>
      </c>
      <c r="I116" s="2">
        <v>196.8</v>
      </c>
      <c r="J116" s="65"/>
      <c r="K116" s="2">
        <v>75.2</v>
      </c>
      <c r="L116" s="2">
        <v>14.7</v>
      </c>
      <c r="M116" s="2">
        <v>34.200000000000003</v>
      </c>
      <c r="N116" s="2">
        <v>1.0249999999999999</v>
      </c>
      <c r="O116" s="2">
        <v>1</v>
      </c>
      <c r="P116" s="2">
        <v>5.5</v>
      </c>
      <c r="Q116" s="2">
        <v>0.6</v>
      </c>
      <c r="R116" s="2">
        <v>9.5</v>
      </c>
    </row>
    <row r="117" spans="1:18" ht="18.75" customHeight="1">
      <c r="A117" s="1">
        <v>229</v>
      </c>
      <c r="B117" s="1" t="s">
        <v>10</v>
      </c>
      <c r="C117" s="6" t="s">
        <v>89</v>
      </c>
      <c r="D117" s="1">
        <v>120</v>
      </c>
      <c r="E117" s="2">
        <v>36.35</v>
      </c>
      <c r="F117" s="2">
        <v>10.92</v>
      </c>
      <c r="G117" s="2">
        <v>14.76</v>
      </c>
      <c r="H117" s="2">
        <v>6.76</v>
      </c>
      <c r="I117" s="3">
        <v>118.8</v>
      </c>
      <c r="J117" s="32"/>
      <c r="K117" s="2">
        <v>42.59</v>
      </c>
      <c r="L117" s="2">
        <v>40.97</v>
      </c>
      <c r="M117" s="2">
        <v>155.53</v>
      </c>
      <c r="N117" s="2">
        <v>0.79</v>
      </c>
      <c r="O117" s="2">
        <v>1.82</v>
      </c>
      <c r="P117" s="2">
        <v>6.24</v>
      </c>
      <c r="Q117" s="2">
        <v>0.96</v>
      </c>
      <c r="R117" s="2">
        <v>2.88</v>
      </c>
    </row>
    <row r="118" spans="1:18" ht="18" customHeight="1">
      <c r="A118" s="1">
        <v>312</v>
      </c>
      <c r="B118" s="1" t="s">
        <v>14</v>
      </c>
      <c r="C118" s="5" t="s">
        <v>124</v>
      </c>
      <c r="D118" s="1">
        <v>150</v>
      </c>
      <c r="E118" s="1">
        <v>22.44</v>
      </c>
      <c r="F118" s="2">
        <v>3.1</v>
      </c>
      <c r="G118" s="2">
        <v>5.0999999999999996</v>
      </c>
      <c r="H118" s="2">
        <v>18.57</v>
      </c>
      <c r="I118" s="2">
        <v>132.6</v>
      </c>
      <c r="J118" s="64"/>
      <c r="K118" s="2">
        <v>170.4</v>
      </c>
      <c r="L118" s="2">
        <v>16.649999999999999</v>
      </c>
      <c r="M118" s="2">
        <v>109.98</v>
      </c>
      <c r="N118" s="2">
        <v>0.37</v>
      </c>
      <c r="O118" s="2">
        <v>0.27</v>
      </c>
      <c r="P118" s="2">
        <v>0.05</v>
      </c>
      <c r="Q118" s="2">
        <v>0.12</v>
      </c>
      <c r="R118" s="2">
        <v>1.51</v>
      </c>
    </row>
    <row r="119" spans="1:18" ht="18" customHeight="1">
      <c r="A119" s="1"/>
      <c r="B119" s="1" t="s">
        <v>15</v>
      </c>
      <c r="C119" s="4" t="s">
        <v>55</v>
      </c>
      <c r="D119" s="1">
        <v>200</v>
      </c>
      <c r="E119" s="2">
        <v>14</v>
      </c>
      <c r="F119" s="2">
        <v>0.2</v>
      </c>
      <c r="G119" s="2">
        <v>0</v>
      </c>
      <c r="H119" s="2">
        <v>3.9</v>
      </c>
      <c r="I119" s="2">
        <v>69</v>
      </c>
      <c r="J119" s="32"/>
      <c r="K119" s="2">
        <v>0.24</v>
      </c>
      <c r="L119" s="2">
        <v>0.2</v>
      </c>
      <c r="M119" s="2">
        <v>0.5</v>
      </c>
      <c r="N119" s="2">
        <v>7</v>
      </c>
      <c r="O119" s="23">
        <v>0</v>
      </c>
      <c r="P119" s="2">
        <v>0.1</v>
      </c>
      <c r="Q119" s="2">
        <v>0</v>
      </c>
      <c r="R119" s="2">
        <v>6</v>
      </c>
    </row>
    <row r="120" spans="1:18" ht="18" customHeight="1">
      <c r="A120" s="1"/>
      <c r="B120" s="1" t="s">
        <v>16</v>
      </c>
      <c r="C120" s="4" t="s">
        <v>77</v>
      </c>
      <c r="D120" s="1">
        <v>30</v>
      </c>
      <c r="E120" s="2">
        <v>2.5</v>
      </c>
      <c r="F120" s="2">
        <v>1.68</v>
      </c>
      <c r="G120" s="2">
        <v>0.33</v>
      </c>
      <c r="H120" s="2">
        <v>14.82</v>
      </c>
      <c r="I120" s="2">
        <v>68.97</v>
      </c>
      <c r="J120" s="56"/>
      <c r="K120" s="2">
        <v>6.9</v>
      </c>
      <c r="L120" s="2">
        <v>7.5</v>
      </c>
      <c r="M120" s="2">
        <v>31.799999999999997</v>
      </c>
      <c r="N120" s="2">
        <v>0.92999999999999994</v>
      </c>
      <c r="O120" s="23">
        <v>0</v>
      </c>
      <c r="P120" s="23">
        <v>0</v>
      </c>
      <c r="Q120" s="23">
        <v>0</v>
      </c>
      <c r="R120" s="2">
        <v>0</v>
      </c>
    </row>
    <row r="121" spans="1:18" ht="18" customHeight="1">
      <c r="A121" s="1"/>
      <c r="B121" s="1" t="s">
        <v>67</v>
      </c>
      <c r="C121" s="6" t="s">
        <v>65</v>
      </c>
      <c r="D121" s="1">
        <v>30</v>
      </c>
      <c r="E121" s="40">
        <v>2.5</v>
      </c>
      <c r="F121" s="2">
        <v>2.37</v>
      </c>
      <c r="G121" s="2">
        <v>0.3</v>
      </c>
      <c r="H121" s="2">
        <v>14.49</v>
      </c>
      <c r="I121" s="2">
        <v>70.14</v>
      </c>
      <c r="J121" s="56"/>
      <c r="K121" s="2">
        <v>6.8999999999999995</v>
      </c>
      <c r="L121" s="2">
        <v>9.8999999999999986</v>
      </c>
      <c r="M121" s="2">
        <v>26.099999999999998</v>
      </c>
      <c r="N121" s="2">
        <v>0.33</v>
      </c>
      <c r="O121" s="23">
        <v>0</v>
      </c>
      <c r="P121" s="23">
        <v>0</v>
      </c>
      <c r="Q121" s="23">
        <v>0</v>
      </c>
      <c r="R121" s="2">
        <v>0</v>
      </c>
    </row>
    <row r="122" spans="1:18" ht="18" customHeight="1">
      <c r="A122" s="1">
        <v>386</v>
      </c>
      <c r="B122" s="1" t="s">
        <v>74</v>
      </c>
      <c r="C122" s="29" t="s">
        <v>75</v>
      </c>
      <c r="D122" s="1">
        <v>100</v>
      </c>
      <c r="E122" s="2">
        <v>15.45</v>
      </c>
      <c r="F122" s="2">
        <v>3</v>
      </c>
      <c r="G122" s="2">
        <v>1</v>
      </c>
      <c r="H122" s="2">
        <v>28.7</v>
      </c>
      <c r="I122" s="2">
        <v>40</v>
      </c>
      <c r="J122" s="56"/>
      <c r="K122" s="2">
        <v>124</v>
      </c>
      <c r="L122" s="2">
        <v>14</v>
      </c>
      <c r="M122" s="2">
        <v>92</v>
      </c>
      <c r="N122" s="2">
        <v>0.1</v>
      </c>
      <c r="O122" s="23">
        <v>0</v>
      </c>
      <c r="P122" s="2">
        <v>0.03</v>
      </c>
      <c r="Q122" s="2">
        <v>0.1</v>
      </c>
      <c r="R122" s="2">
        <v>0.3</v>
      </c>
    </row>
    <row r="123" spans="1:18" ht="18" customHeight="1">
      <c r="A123" s="95" t="s">
        <v>12</v>
      </c>
      <c r="B123" s="95"/>
      <c r="C123" s="95"/>
      <c r="D123" s="26">
        <v>865</v>
      </c>
      <c r="E123" s="12">
        <f t="shared" ref="E123:R123" si="10">SUM(E115:E122)</f>
        <v>128.28</v>
      </c>
      <c r="F123" s="12">
        <f t="shared" si="10"/>
        <v>23.59</v>
      </c>
      <c r="G123" s="12">
        <f t="shared" si="10"/>
        <v>26.51</v>
      </c>
      <c r="H123" s="12">
        <f t="shared" si="10"/>
        <v>101.5</v>
      </c>
      <c r="I123" s="12">
        <f t="shared" si="10"/>
        <v>711.91</v>
      </c>
      <c r="J123" s="12">
        <f t="shared" si="10"/>
        <v>0</v>
      </c>
      <c r="K123" s="12">
        <f t="shared" si="10"/>
        <v>434.63</v>
      </c>
      <c r="L123" s="12">
        <f t="shared" si="10"/>
        <v>115.91999999999999</v>
      </c>
      <c r="M123" s="12">
        <f t="shared" si="10"/>
        <v>450.11000000000007</v>
      </c>
      <c r="N123" s="12">
        <f t="shared" si="10"/>
        <v>11.024999999999999</v>
      </c>
      <c r="O123" s="12">
        <f t="shared" si="10"/>
        <v>3.0900000000000003</v>
      </c>
      <c r="P123" s="12">
        <f t="shared" si="10"/>
        <v>11.92</v>
      </c>
      <c r="Q123" s="12">
        <f t="shared" si="10"/>
        <v>1.7800000000000002</v>
      </c>
      <c r="R123" s="12">
        <f t="shared" si="10"/>
        <v>30.69</v>
      </c>
    </row>
    <row r="124" spans="1:18" ht="18" customHeight="1">
      <c r="A124" s="107" t="s">
        <v>18</v>
      </c>
      <c r="B124" s="107"/>
      <c r="C124" s="107"/>
      <c r="D124" s="107"/>
      <c r="E124" s="12">
        <f>E111+E123</f>
        <v>190.31</v>
      </c>
      <c r="F124" s="12">
        <f>F111+F123</f>
        <v>39.28</v>
      </c>
      <c r="G124" s="12">
        <f>G111+G123</f>
        <v>42.25</v>
      </c>
      <c r="H124" s="12">
        <f>H111+H123</f>
        <v>168.5</v>
      </c>
      <c r="I124" s="12">
        <f>I111+I123</f>
        <v>1182.6799999999998</v>
      </c>
      <c r="J124" s="56"/>
      <c r="K124" s="12">
        <f t="shared" ref="K124:R124" si="11">K111+K123</f>
        <v>502.5</v>
      </c>
      <c r="L124" s="12">
        <f t="shared" si="11"/>
        <v>161.04</v>
      </c>
      <c r="M124" s="12">
        <f t="shared" si="11"/>
        <v>571.8900000000001</v>
      </c>
      <c r="N124" s="12">
        <f t="shared" si="11"/>
        <v>32.537499999999994</v>
      </c>
      <c r="O124" s="12">
        <f t="shared" si="11"/>
        <v>3.16</v>
      </c>
      <c r="P124" s="12">
        <f t="shared" si="11"/>
        <v>12.0625</v>
      </c>
      <c r="Q124" s="12">
        <f t="shared" si="11"/>
        <v>4.3500000000000005</v>
      </c>
      <c r="R124" s="12">
        <f t="shared" si="11"/>
        <v>31.25</v>
      </c>
    </row>
    <row r="125" spans="1:18">
      <c r="A125" s="14"/>
      <c r="B125" s="14"/>
      <c r="C125" s="14"/>
      <c r="D125" s="14"/>
      <c r="E125" s="16"/>
      <c r="F125" s="16"/>
      <c r="G125" s="16"/>
      <c r="H125" s="16"/>
      <c r="I125" s="16"/>
      <c r="J125" s="18"/>
      <c r="K125" s="16"/>
      <c r="L125" s="15"/>
      <c r="M125" s="16"/>
      <c r="N125" s="19"/>
      <c r="O125" s="16"/>
      <c r="P125" s="15"/>
      <c r="Q125" s="17"/>
      <c r="R125" s="17"/>
    </row>
    <row r="126" spans="1:18">
      <c r="A126" s="14"/>
      <c r="B126" s="14"/>
      <c r="C126" s="14"/>
      <c r="D126" s="14"/>
      <c r="E126" s="16"/>
      <c r="F126" s="16"/>
      <c r="G126" s="16"/>
      <c r="H126" s="16"/>
      <c r="I126" s="16"/>
      <c r="J126" s="18"/>
      <c r="K126" s="16"/>
      <c r="L126" s="15"/>
      <c r="M126" s="16"/>
      <c r="N126" s="19"/>
      <c r="O126" s="16"/>
      <c r="P126" s="15"/>
      <c r="Q126" s="17"/>
      <c r="R126" s="17"/>
    </row>
    <row r="127" spans="1:18">
      <c r="A127" s="14"/>
      <c r="B127" s="14"/>
      <c r="C127" s="14"/>
      <c r="D127" s="14"/>
      <c r="E127" s="16"/>
      <c r="F127" s="16"/>
      <c r="G127" s="16"/>
      <c r="H127" s="16"/>
      <c r="I127" s="16"/>
      <c r="J127" s="18"/>
      <c r="K127" s="16"/>
      <c r="L127" s="15"/>
      <c r="M127" s="16"/>
      <c r="N127" s="19"/>
      <c r="O127" s="16"/>
      <c r="P127" s="15"/>
      <c r="Q127" s="17"/>
      <c r="R127" s="17"/>
    </row>
    <row r="128" spans="1:18">
      <c r="A128" s="99" t="s">
        <v>39</v>
      </c>
      <c r="B128" s="99"/>
      <c r="C128" s="99"/>
      <c r="D128" s="14"/>
      <c r="E128" s="16"/>
      <c r="F128" s="16"/>
      <c r="G128" s="16"/>
      <c r="H128" s="16"/>
      <c r="I128" s="104" t="s">
        <v>106</v>
      </c>
      <c r="J128" s="104"/>
      <c r="K128" s="104"/>
      <c r="L128" s="104"/>
      <c r="M128" s="104"/>
      <c r="N128" s="104"/>
      <c r="O128" s="104"/>
      <c r="P128" s="104"/>
      <c r="Q128" s="104"/>
      <c r="R128" s="104"/>
    </row>
    <row r="129" spans="1:18">
      <c r="A129" s="117" t="s">
        <v>50</v>
      </c>
      <c r="B129" s="117"/>
      <c r="C129" s="117"/>
      <c r="D129" s="14"/>
      <c r="E129" s="16"/>
      <c r="F129" s="16"/>
      <c r="G129" s="16"/>
      <c r="H129" s="16"/>
      <c r="I129" s="116" t="s">
        <v>123</v>
      </c>
      <c r="J129" s="116"/>
      <c r="K129" s="116"/>
      <c r="L129" s="116"/>
      <c r="M129" s="116"/>
      <c r="N129" s="116"/>
      <c r="O129" s="116"/>
      <c r="P129" s="116"/>
      <c r="Q129" s="116"/>
      <c r="R129" s="116"/>
    </row>
    <row r="130" spans="1:18">
      <c r="A130" s="115" t="s">
        <v>100</v>
      </c>
      <c r="B130" s="115"/>
      <c r="C130" s="115"/>
      <c r="D130" s="14"/>
      <c r="E130" s="16"/>
      <c r="F130" s="16"/>
      <c r="G130" s="16"/>
      <c r="H130" s="111" t="s">
        <v>115</v>
      </c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</row>
    <row r="131" spans="1:18">
      <c r="A131" s="102" t="s">
        <v>149</v>
      </c>
      <c r="B131" s="102"/>
      <c r="C131" s="102"/>
      <c r="D131" s="14"/>
      <c r="E131" s="16"/>
      <c r="F131" s="16"/>
      <c r="G131" s="16"/>
      <c r="H131" s="103" t="s">
        <v>150</v>
      </c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</row>
    <row r="132" spans="1:18" ht="18.75">
      <c r="A132" s="98" t="s">
        <v>5</v>
      </c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</row>
    <row r="133" spans="1:18" ht="15.75">
      <c r="A133" s="90" t="s">
        <v>6</v>
      </c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</row>
    <row r="134" spans="1:18" ht="15.75">
      <c r="A134" s="97" t="s">
        <v>7</v>
      </c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</row>
    <row r="135" spans="1:18" ht="18" customHeight="1">
      <c r="A135" s="108" t="s">
        <v>43</v>
      </c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10"/>
    </row>
    <row r="136" spans="1:18" ht="18.75" customHeight="1">
      <c r="A136" s="92" t="s">
        <v>4</v>
      </c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</row>
    <row r="137" spans="1:18" ht="18" customHeight="1">
      <c r="A137" s="96" t="s">
        <v>28</v>
      </c>
      <c r="B137" s="91" t="s">
        <v>0</v>
      </c>
      <c r="C137" s="96" t="s">
        <v>37</v>
      </c>
      <c r="D137" s="91" t="s">
        <v>69</v>
      </c>
      <c r="E137" s="91" t="s">
        <v>2</v>
      </c>
      <c r="F137" s="93" t="s">
        <v>56</v>
      </c>
      <c r="G137" s="93" t="s">
        <v>57</v>
      </c>
      <c r="H137" s="93" t="s">
        <v>58</v>
      </c>
      <c r="I137" s="91" t="s">
        <v>3</v>
      </c>
      <c r="J137" s="13"/>
      <c r="K137" s="7" t="s">
        <v>59</v>
      </c>
      <c r="L137" s="7"/>
      <c r="M137" s="7"/>
      <c r="N137" s="7"/>
      <c r="O137" s="91" t="s">
        <v>60</v>
      </c>
      <c r="P137" s="91"/>
      <c r="Q137" s="91"/>
      <c r="R137" s="91"/>
    </row>
    <row r="138" spans="1:18" ht="15" customHeight="1">
      <c r="A138" s="96"/>
      <c r="B138" s="91"/>
      <c r="C138" s="96"/>
      <c r="D138" s="91"/>
      <c r="E138" s="91"/>
      <c r="F138" s="94"/>
      <c r="G138" s="94"/>
      <c r="H138" s="94"/>
      <c r="I138" s="91"/>
      <c r="J138" s="13"/>
      <c r="K138" s="33" t="s">
        <v>29</v>
      </c>
      <c r="L138" s="26" t="s">
        <v>30</v>
      </c>
      <c r="M138" s="26" t="s">
        <v>31</v>
      </c>
      <c r="N138" s="26" t="s">
        <v>32</v>
      </c>
      <c r="O138" s="26" t="s">
        <v>33</v>
      </c>
      <c r="P138" s="26" t="s">
        <v>66</v>
      </c>
      <c r="Q138" s="26" t="s">
        <v>35</v>
      </c>
      <c r="R138" s="26" t="s">
        <v>36</v>
      </c>
    </row>
    <row r="139" spans="1:18" ht="33" customHeight="1">
      <c r="A139" s="59">
        <v>174</v>
      </c>
      <c r="B139" s="59" t="s">
        <v>8</v>
      </c>
      <c r="C139" s="77" t="s">
        <v>133</v>
      </c>
      <c r="D139" s="59" t="s">
        <v>117</v>
      </c>
      <c r="E139" s="78">
        <v>26.4</v>
      </c>
      <c r="F139" s="59">
        <v>7.69</v>
      </c>
      <c r="G139" s="59">
        <v>14.35</v>
      </c>
      <c r="H139" s="59">
        <v>57.66</v>
      </c>
      <c r="I139" s="59">
        <v>390.78</v>
      </c>
      <c r="J139" s="59">
        <v>195</v>
      </c>
      <c r="K139" s="78">
        <v>190.36</v>
      </c>
      <c r="L139" s="78">
        <v>42.07</v>
      </c>
      <c r="M139" s="78">
        <v>93.71</v>
      </c>
      <c r="N139" s="59">
        <v>0.57999999999999996</v>
      </c>
      <c r="O139" s="59">
        <v>0.1</v>
      </c>
      <c r="P139" s="79">
        <v>0.1</v>
      </c>
      <c r="Q139" s="59">
        <v>0</v>
      </c>
      <c r="R139" s="2">
        <v>0.88</v>
      </c>
    </row>
    <row r="140" spans="1:18" ht="18" customHeight="1">
      <c r="A140" s="1">
        <v>209</v>
      </c>
      <c r="B140" s="1" t="s">
        <v>9</v>
      </c>
      <c r="C140" s="29" t="s">
        <v>142</v>
      </c>
      <c r="D140" s="36">
        <v>40</v>
      </c>
      <c r="E140" s="2">
        <v>15</v>
      </c>
      <c r="F140" s="2">
        <v>6.6</v>
      </c>
      <c r="G140" s="2">
        <v>4.5999999999999996</v>
      </c>
      <c r="H140" s="2">
        <v>0.28000000000000003</v>
      </c>
      <c r="I140" s="2">
        <v>63</v>
      </c>
      <c r="J140" s="29"/>
      <c r="K140" s="2">
        <v>22</v>
      </c>
      <c r="L140" s="2">
        <v>4.8</v>
      </c>
      <c r="M140" s="2">
        <v>76.8</v>
      </c>
      <c r="N140" s="2">
        <v>1</v>
      </c>
      <c r="O140" s="2">
        <v>100</v>
      </c>
      <c r="P140" s="2">
        <v>0.03</v>
      </c>
      <c r="Q140" s="2">
        <v>0.08</v>
      </c>
      <c r="R140" s="23">
        <v>0</v>
      </c>
    </row>
    <row r="141" spans="1:18" ht="18" customHeight="1">
      <c r="A141" s="1"/>
      <c r="B141" s="1" t="s">
        <v>10</v>
      </c>
      <c r="C141" s="6" t="s">
        <v>65</v>
      </c>
      <c r="D141" s="1">
        <v>55</v>
      </c>
      <c r="E141" s="2">
        <v>4.58</v>
      </c>
      <c r="F141" s="2">
        <v>4.3499999999999996</v>
      </c>
      <c r="G141" s="2">
        <v>0.55000000000000004</v>
      </c>
      <c r="H141" s="2">
        <v>26.56</v>
      </c>
      <c r="I141" s="2">
        <v>128.59</v>
      </c>
      <c r="J141" s="29"/>
      <c r="K141" s="2">
        <v>12.65</v>
      </c>
      <c r="L141" s="2">
        <v>18.149999999999999</v>
      </c>
      <c r="M141" s="2">
        <v>47.85</v>
      </c>
      <c r="N141" s="2">
        <v>0.61</v>
      </c>
      <c r="O141" s="1">
        <v>0</v>
      </c>
      <c r="P141" s="23">
        <v>0</v>
      </c>
      <c r="Q141" s="23">
        <v>0</v>
      </c>
      <c r="R141" s="23">
        <v>0</v>
      </c>
    </row>
    <row r="142" spans="1:18" ht="17.25" customHeight="1">
      <c r="A142" s="1">
        <v>379</v>
      </c>
      <c r="B142" s="1" t="s">
        <v>14</v>
      </c>
      <c r="C142" s="6" t="s">
        <v>19</v>
      </c>
      <c r="D142" s="1">
        <v>200</v>
      </c>
      <c r="E142" s="2">
        <v>17.95</v>
      </c>
      <c r="F142" s="2">
        <v>3.6</v>
      </c>
      <c r="G142" s="2">
        <v>2.7</v>
      </c>
      <c r="H142" s="2">
        <v>28.3</v>
      </c>
      <c r="I142" s="2">
        <v>151.80000000000001</v>
      </c>
      <c r="J142" s="65"/>
      <c r="K142" s="2">
        <v>100.3</v>
      </c>
      <c r="L142" s="2">
        <v>11.7</v>
      </c>
      <c r="M142" s="2">
        <v>75</v>
      </c>
      <c r="N142" s="2">
        <v>0.1</v>
      </c>
      <c r="O142" s="23">
        <v>0</v>
      </c>
      <c r="P142" s="2">
        <v>4.7</v>
      </c>
      <c r="Q142" s="2">
        <v>0.1</v>
      </c>
      <c r="R142" s="2">
        <v>1.1000000000000001</v>
      </c>
    </row>
    <row r="143" spans="1:18" ht="18" customHeight="1">
      <c r="A143" s="95" t="s">
        <v>12</v>
      </c>
      <c r="B143" s="95"/>
      <c r="C143" s="95"/>
      <c r="D143" s="26">
        <v>500</v>
      </c>
      <c r="E143" s="12">
        <f>SUM(E139:E142)</f>
        <v>63.929999999999993</v>
      </c>
      <c r="F143" s="12">
        <f>SUM(F139:F142)</f>
        <v>22.240000000000002</v>
      </c>
      <c r="G143" s="12">
        <f>SUM(G139:G142)</f>
        <v>22.2</v>
      </c>
      <c r="H143" s="12">
        <f>SUM(H139:H142)</f>
        <v>112.8</v>
      </c>
      <c r="I143" s="12">
        <f>SUM(I139:I142)</f>
        <v>734.17000000000007</v>
      </c>
      <c r="J143" s="12"/>
      <c r="K143" s="12">
        <f t="shared" ref="K143:R143" si="12">SUM(K139:K142)</f>
        <v>325.31</v>
      </c>
      <c r="L143" s="12">
        <f t="shared" si="12"/>
        <v>76.72</v>
      </c>
      <c r="M143" s="12">
        <f t="shared" si="12"/>
        <v>293.36</v>
      </c>
      <c r="N143" s="12">
        <f t="shared" si="12"/>
        <v>2.29</v>
      </c>
      <c r="O143" s="12">
        <f t="shared" si="12"/>
        <v>100.1</v>
      </c>
      <c r="P143" s="12">
        <f t="shared" si="12"/>
        <v>4.83</v>
      </c>
      <c r="Q143" s="12">
        <f t="shared" si="12"/>
        <v>0.18</v>
      </c>
      <c r="R143" s="12">
        <f t="shared" si="12"/>
        <v>1.98</v>
      </c>
    </row>
    <row r="144" spans="1:18" ht="18" customHeight="1">
      <c r="A144" s="92" t="s">
        <v>13</v>
      </c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</row>
    <row r="145" spans="1:20" ht="18" customHeight="1">
      <c r="A145" s="96" t="s">
        <v>28</v>
      </c>
      <c r="B145" s="91" t="s">
        <v>0</v>
      </c>
      <c r="C145" s="96" t="s">
        <v>37</v>
      </c>
      <c r="D145" s="91" t="s">
        <v>69</v>
      </c>
      <c r="E145" s="91" t="s">
        <v>2</v>
      </c>
      <c r="F145" s="93" t="s">
        <v>56</v>
      </c>
      <c r="G145" s="93" t="s">
        <v>57</v>
      </c>
      <c r="H145" s="93" t="s">
        <v>58</v>
      </c>
      <c r="I145" s="91" t="s">
        <v>3</v>
      </c>
      <c r="J145" s="13"/>
      <c r="K145" s="7" t="s">
        <v>59</v>
      </c>
      <c r="L145" s="7"/>
      <c r="M145" s="7"/>
      <c r="N145" s="7"/>
      <c r="O145" s="91" t="s">
        <v>60</v>
      </c>
      <c r="P145" s="91"/>
      <c r="Q145" s="91"/>
      <c r="R145" s="91"/>
    </row>
    <row r="146" spans="1:20" ht="15.75" customHeight="1">
      <c r="A146" s="96"/>
      <c r="B146" s="91"/>
      <c r="C146" s="96"/>
      <c r="D146" s="91"/>
      <c r="E146" s="91"/>
      <c r="F146" s="94"/>
      <c r="G146" s="94"/>
      <c r="H146" s="94"/>
      <c r="I146" s="91"/>
      <c r="J146" s="13"/>
      <c r="K146" s="33" t="s">
        <v>29</v>
      </c>
      <c r="L146" s="26" t="s">
        <v>30</v>
      </c>
      <c r="M146" s="26" t="s">
        <v>31</v>
      </c>
      <c r="N146" s="26" t="s">
        <v>32</v>
      </c>
      <c r="O146" s="26" t="s">
        <v>33</v>
      </c>
      <c r="P146" s="26" t="s">
        <v>66</v>
      </c>
      <c r="Q146" s="26" t="s">
        <v>35</v>
      </c>
      <c r="R146" s="26" t="s">
        <v>36</v>
      </c>
    </row>
    <row r="147" spans="1:20" ht="18" customHeight="1">
      <c r="A147" s="1">
        <v>71</v>
      </c>
      <c r="B147" s="1" t="s">
        <v>8</v>
      </c>
      <c r="C147" s="53" t="s">
        <v>72</v>
      </c>
      <c r="D147" s="1">
        <v>60</v>
      </c>
      <c r="E147" s="2">
        <v>22.09</v>
      </c>
      <c r="F147" s="63">
        <v>0.5</v>
      </c>
      <c r="G147" s="69">
        <v>0</v>
      </c>
      <c r="H147" s="63">
        <v>2</v>
      </c>
      <c r="I147" s="2">
        <v>9.6</v>
      </c>
      <c r="J147" s="86"/>
      <c r="K147" s="2">
        <v>13.8</v>
      </c>
      <c r="L147" s="23">
        <v>0</v>
      </c>
      <c r="M147" s="23">
        <v>0</v>
      </c>
      <c r="N147" s="2">
        <v>0.3</v>
      </c>
      <c r="O147" s="23">
        <v>0</v>
      </c>
      <c r="P147" s="23">
        <v>0</v>
      </c>
      <c r="Q147" s="23">
        <v>0</v>
      </c>
      <c r="R147" s="2">
        <v>3</v>
      </c>
    </row>
    <row r="148" spans="1:20" ht="18" customHeight="1">
      <c r="A148" s="1">
        <v>102</v>
      </c>
      <c r="B148" s="1" t="s">
        <v>9</v>
      </c>
      <c r="C148" s="5" t="s">
        <v>96</v>
      </c>
      <c r="D148" s="1">
        <v>200</v>
      </c>
      <c r="E148" s="2">
        <v>7.16</v>
      </c>
      <c r="F148" s="2">
        <v>5.0999999999999996</v>
      </c>
      <c r="G148" s="2">
        <v>5.4</v>
      </c>
      <c r="H148" s="2">
        <v>23.9</v>
      </c>
      <c r="I148" s="2">
        <v>163.80000000000001</v>
      </c>
      <c r="J148" s="56"/>
      <c r="K148" s="2">
        <v>45.8</v>
      </c>
      <c r="L148" s="2">
        <v>35.5</v>
      </c>
      <c r="M148" s="2">
        <v>0</v>
      </c>
      <c r="N148" s="2">
        <v>4.5999999999999996</v>
      </c>
      <c r="O148" s="23">
        <v>0</v>
      </c>
      <c r="P148" s="23">
        <v>0</v>
      </c>
      <c r="Q148" s="23">
        <v>0</v>
      </c>
      <c r="R148" s="2">
        <v>11.2</v>
      </c>
    </row>
    <row r="149" spans="1:20" ht="17.25" customHeight="1">
      <c r="A149" s="36">
        <v>259</v>
      </c>
      <c r="B149" s="36" t="s">
        <v>10</v>
      </c>
      <c r="C149" s="49" t="s">
        <v>119</v>
      </c>
      <c r="D149" s="36">
        <v>240</v>
      </c>
      <c r="E149" s="40">
        <v>156.69999999999999</v>
      </c>
      <c r="F149" s="40">
        <v>23.44</v>
      </c>
      <c r="G149" s="40">
        <v>16.7</v>
      </c>
      <c r="H149" s="40">
        <v>28.8</v>
      </c>
      <c r="I149" s="40">
        <v>305.82</v>
      </c>
      <c r="J149" s="67"/>
      <c r="K149" s="40">
        <v>31.14</v>
      </c>
      <c r="L149" s="40">
        <v>65.7</v>
      </c>
      <c r="M149" s="40">
        <v>336.96</v>
      </c>
      <c r="N149" s="40">
        <v>3.98</v>
      </c>
      <c r="O149" s="40">
        <v>24</v>
      </c>
      <c r="P149" s="40">
        <v>0.28000000000000003</v>
      </c>
      <c r="Q149" s="38">
        <v>0</v>
      </c>
      <c r="R149" s="40">
        <v>8.92</v>
      </c>
      <c r="S149" s="25"/>
    </row>
    <row r="150" spans="1:20" ht="18" customHeight="1">
      <c r="A150" s="1">
        <v>349</v>
      </c>
      <c r="B150" s="1" t="s">
        <v>14</v>
      </c>
      <c r="C150" s="4" t="s">
        <v>51</v>
      </c>
      <c r="D150" s="36">
        <v>200</v>
      </c>
      <c r="E150" s="1">
        <v>6.22</v>
      </c>
      <c r="F150" s="2">
        <v>0.6</v>
      </c>
      <c r="G150" s="2">
        <v>0.09</v>
      </c>
      <c r="H150" s="1">
        <v>32.01</v>
      </c>
      <c r="I150" s="2">
        <v>132.80000000000001</v>
      </c>
      <c r="J150" s="29"/>
      <c r="K150" s="2">
        <v>32.479999999999997</v>
      </c>
      <c r="L150" s="2">
        <v>17.46</v>
      </c>
      <c r="M150" s="2">
        <v>23.44</v>
      </c>
      <c r="N150" s="2">
        <v>0.7</v>
      </c>
      <c r="O150" s="23">
        <v>0</v>
      </c>
      <c r="P150" s="2">
        <v>0.02</v>
      </c>
      <c r="Q150" s="2">
        <v>0.26</v>
      </c>
      <c r="R150" s="2">
        <v>0.73</v>
      </c>
      <c r="S150" s="25"/>
    </row>
    <row r="151" spans="1:20" ht="18" customHeight="1">
      <c r="A151" s="1"/>
      <c r="B151" s="1" t="s">
        <v>15</v>
      </c>
      <c r="C151" s="85" t="s">
        <v>77</v>
      </c>
      <c r="D151" s="1">
        <v>30</v>
      </c>
      <c r="E151" s="2">
        <v>2.5</v>
      </c>
      <c r="F151" s="2">
        <v>1.68</v>
      </c>
      <c r="G151" s="2">
        <v>0.33</v>
      </c>
      <c r="H151" s="2">
        <v>14.82</v>
      </c>
      <c r="I151" s="2">
        <v>68.97</v>
      </c>
      <c r="J151" s="64"/>
      <c r="K151" s="2">
        <v>6.9</v>
      </c>
      <c r="L151" s="2">
        <v>7.5</v>
      </c>
      <c r="M151" s="2">
        <v>31.799999999999997</v>
      </c>
      <c r="N151" s="2">
        <v>0.92999999999999994</v>
      </c>
      <c r="O151" s="23">
        <v>0</v>
      </c>
      <c r="P151" s="23">
        <v>0</v>
      </c>
      <c r="Q151" s="23">
        <v>0</v>
      </c>
      <c r="R151" s="23">
        <v>0</v>
      </c>
      <c r="S151" s="25"/>
    </row>
    <row r="152" spans="1:20" ht="18" customHeight="1">
      <c r="A152" s="1"/>
      <c r="B152" s="1" t="s">
        <v>16</v>
      </c>
      <c r="C152" s="6" t="s">
        <v>65</v>
      </c>
      <c r="D152" s="1">
        <v>30</v>
      </c>
      <c r="E152" s="40">
        <v>2.5</v>
      </c>
      <c r="F152" s="2">
        <v>2.37</v>
      </c>
      <c r="G152" s="2">
        <v>0.3</v>
      </c>
      <c r="H152" s="2">
        <v>14.49</v>
      </c>
      <c r="I152" s="2">
        <v>70.14</v>
      </c>
      <c r="J152" s="56"/>
      <c r="K152" s="2">
        <v>6.8999999999999995</v>
      </c>
      <c r="L152" s="2">
        <v>9.8999999999999986</v>
      </c>
      <c r="M152" s="2">
        <v>26.099999999999998</v>
      </c>
      <c r="N152" s="2">
        <v>0.33</v>
      </c>
      <c r="O152" s="23">
        <v>0</v>
      </c>
      <c r="P152" s="23">
        <v>0</v>
      </c>
      <c r="Q152" s="23">
        <v>0</v>
      </c>
      <c r="R152" s="23">
        <v>0</v>
      </c>
      <c r="S152" s="25"/>
    </row>
    <row r="153" spans="1:20" ht="18" customHeight="1">
      <c r="A153" s="1"/>
      <c r="B153" s="1" t="s">
        <v>67</v>
      </c>
      <c r="C153" s="29" t="s">
        <v>132</v>
      </c>
      <c r="D153" s="36">
        <v>180</v>
      </c>
      <c r="E153" s="2">
        <v>36</v>
      </c>
      <c r="F153" s="2">
        <v>0.72</v>
      </c>
      <c r="G153" s="1">
        <v>0</v>
      </c>
      <c r="H153" s="1">
        <v>22.68</v>
      </c>
      <c r="I153" s="3">
        <v>93.6</v>
      </c>
      <c r="J153" s="29"/>
      <c r="K153" s="3">
        <v>10.8</v>
      </c>
      <c r="L153" s="3">
        <v>9</v>
      </c>
      <c r="M153" s="3">
        <v>19.8</v>
      </c>
      <c r="N153" s="2">
        <v>0.18</v>
      </c>
      <c r="O153" s="3">
        <v>102.6</v>
      </c>
      <c r="P153" s="23">
        <v>0</v>
      </c>
      <c r="Q153" s="23">
        <v>0</v>
      </c>
      <c r="R153" s="2">
        <v>8.3699999999999992</v>
      </c>
      <c r="S153" s="25"/>
    </row>
    <row r="154" spans="1:20" ht="18" customHeight="1">
      <c r="A154" s="1">
        <v>386</v>
      </c>
      <c r="B154" s="1" t="s">
        <v>74</v>
      </c>
      <c r="C154" s="29" t="s">
        <v>75</v>
      </c>
      <c r="D154" s="1">
        <v>100</v>
      </c>
      <c r="E154" s="2">
        <v>15.45</v>
      </c>
      <c r="F154" s="2">
        <v>3</v>
      </c>
      <c r="G154" s="2">
        <v>1</v>
      </c>
      <c r="H154" s="2">
        <v>4.2</v>
      </c>
      <c r="I154" s="2">
        <v>40</v>
      </c>
      <c r="J154" s="29"/>
      <c r="K154" s="2">
        <v>124</v>
      </c>
      <c r="L154" s="2">
        <v>14</v>
      </c>
      <c r="M154" s="2">
        <v>92</v>
      </c>
      <c r="N154" s="2">
        <v>0.1</v>
      </c>
      <c r="O154" s="23">
        <v>0</v>
      </c>
      <c r="P154" s="23">
        <v>0.03</v>
      </c>
      <c r="Q154" s="2">
        <v>0.1</v>
      </c>
      <c r="R154" s="2">
        <v>0.3</v>
      </c>
      <c r="S154" s="25"/>
    </row>
    <row r="155" spans="1:20" ht="18" customHeight="1">
      <c r="A155" s="95" t="s">
        <v>12</v>
      </c>
      <c r="B155" s="95"/>
      <c r="C155" s="95"/>
      <c r="D155" s="26">
        <f>SUM(D147:D154)</f>
        <v>1040</v>
      </c>
      <c r="E155" s="12">
        <f t="shared" ref="E155:R155" si="13">SUM(E147:E154)</f>
        <v>248.61999999999998</v>
      </c>
      <c r="F155" s="12">
        <f t="shared" si="13"/>
        <v>37.409999999999997</v>
      </c>
      <c r="G155" s="12">
        <f t="shared" si="13"/>
        <v>23.82</v>
      </c>
      <c r="H155" s="12">
        <f t="shared" si="13"/>
        <v>142.89999999999998</v>
      </c>
      <c r="I155" s="12">
        <f t="shared" si="13"/>
        <v>884.73</v>
      </c>
      <c r="J155" s="12">
        <f t="shared" si="13"/>
        <v>0</v>
      </c>
      <c r="K155" s="12">
        <f t="shared" si="13"/>
        <v>271.82000000000005</v>
      </c>
      <c r="L155" s="12">
        <f t="shared" si="13"/>
        <v>159.06</v>
      </c>
      <c r="M155" s="12">
        <f t="shared" si="13"/>
        <v>530.1</v>
      </c>
      <c r="N155" s="12">
        <f t="shared" si="13"/>
        <v>11.119999999999997</v>
      </c>
      <c r="O155" s="72">
        <f t="shared" si="13"/>
        <v>126.6</v>
      </c>
      <c r="P155" s="72">
        <f t="shared" si="13"/>
        <v>0.33000000000000007</v>
      </c>
      <c r="Q155" s="72">
        <f t="shared" si="13"/>
        <v>0.36</v>
      </c>
      <c r="R155" s="12">
        <f t="shared" si="13"/>
        <v>32.519999999999996</v>
      </c>
    </row>
    <row r="156" spans="1:20" ht="18" customHeight="1">
      <c r="A156" s="107" t="s">
        <v>18</v>
      </c>
      <c r="B156" s="107"/>
      <c r="C156" s="107"/>
      <c r="D156" s="107"/>
      <c r="E156" s="12">
        <f>E143+E155</f>
        <v>312.54999999999995</v>
      </c>
      <c r="F156" s="12">
        <f>F143+F155</f>
        <v>59.65</v>
      </c>
      <c r="G156" s="12">
        <f>G143+G155</f>
        <v>46.019999999999996</v>
      </c>
      <c r="H156" s="12">
        <f>H143+H155</f>
        <v>255.7</v>
      </c>
      <c r="I156" s="12">
        <f>I143+I155</f>
        <v>1618.9</v>
      </c>
      <c r="J156" s="56"/>
      <c r="K156" s="12">
        <f t="shared" ref="K156:R156" si="14">K143+K155</f>
        <v>597.13000000000011</v>
      </c>
      <c r="L156" s="12">
        <f t="shared" si="14"/>
        <v>235.78</v>
      </c>
      <c r="M156" s="12">
        <f t="shared" si="14"/>
        <v>823.46</v>
      </c>
      <c r="N156" s="12">
        <f t="shared" si="14"/>
        <v>13.409999999999997</v>
      </c>
      <c r="O156" s="12">
        <f t="shared" si="14"/>
        <v>226.7</v>
      </c>
      <c r="P156" s="12">
        <f t="shared" si="14"/>
        <v>5.16</v>
      </c>
      <c r="Q156" s="12">
        <f t="shared" si="14"/>
        <v>0.54</v>
      </c>
      <c r="R156" s="12">
        <f t="shared" si="14"/>
        <v>34.499999999999993</v>
      </c>
    </row>
    <row r="157" spans="1:20">
      <c r="A157" s="14"/>
      <c r="B157" s="14"/>
      <c r="C157" s="14"/>
      <c r="D157" s="14"/>
      <c r="E157" s="16"/>
      <c r="F157" s="16"/>
      <c r="G157" s="16"/>
      <c r="H157" s="16"/>
      <c r="I157" s="16"/>
      <c r="J157" s="18"/>
      <c r="K157" s="16"/>
      <c r="L157" s="16"/>
      <c r="M157" s="15"/>
      <c r="N157" s="16"/>
      <c r="O157" s="16"/>
      <c r="P157" s="15"/>
      <c r="Q157" s="17"/>
      <c r="R157" s="16"/>
    </row>
    <row r="158" spans="1:20">
      <c r="A158" s="14"/>
      <c r="B158" s="14"/>
      <c r="C158" s="14"/>
      <c r="D158" s="14"/>
      <c r="E158" s="16"/>
      <c r="F158" s="16"/>
      <c r="G158" s="16"/>
      <c r="H158" s="16"/>
      <c r="I158" s="16"/>
      <c r="J158" s="18"/>
      <c r="K158" s="16"/>
      <c r="L158" s="16"/>
      <c r="M158" s="15"/>
      <c r="N158" s="16"/>
      <c r="O158" s="16"/>
      <c r="P158" s="15"/>
      <c r="Q158" s="17"/>
      <c r="R158" s="16"/>
    </row>
    <row r="159" spans="1:20">
      <c r="A159" s="14"/>
      <c r="B159" s="14"/>
      <c r="C159" s="14"/>
      <c r="D159" s="14"/>
      <c r="E159" s="16"/>
      <c r="F159" s="16"/>
      <c r="G159" s="16"/>
      <c r="H159" s="16"/>
      <c r="I159" s="16"/>
      <c r="J159" s="18"/>
      <c r="K159" s="16"/>
      <c r="L159" s="16"/>
      <c r="M159" s="15"/>
      <c r="N159" s="16"/>
      <c r="O159" s="16"/>
      <c r="P159" s="15"/>
      <c r="Q159" s="17"/>
      <c r="R159" s="16"/>
    </row>
    <row r="160" spans="1:20">
      <c r="A160" s="99" t="s">
        <v>39</v>
      </c>
      <c r="B160" s="99"/>
      <c r="C160" s="99"/>
      <c r="D160" s="14"/>
      <c r="E160" s="16"/>
      <c r="F160" s="16"/>
      <c r="G160" s="16"/>
      <c r="H160" s="16"/>
      <c r="I160" s="16"/>
      <c r="J160" s="18"/>
      <c r="K160" s="104" t="s">
        <v>107</v>
      </c>
      <c r="L160" s="104"/>
      <c r="M160" s="104"/>
      <c r="N160" s="104"/>
      <c r="O160" s="104"/>
      <c r="P160" s="104"/>
      <c r="Q160" s="104"/>
      <c r="R160" s="104"/>
      <c r="S160" s="104"/>
      <c r="T160" s="104"/>
    </row>
    <row r="161" spans="1:20">
      <c r="A161" s="117" t="s">
        <v>50</v>
      </c>
      <c r="B161" s="117"/>
      <c r="C161" s="117"/>
      <c r="D161" s="14"/>
      <c r="E161" s="16"/>
      <c r="F161" s="16"/>
      <c r="G161" s="16"/>
      <c r="H161" s="16"/>
      <c r="I161" s="16"/>
      <c r="J161" s="18"/>
      <c r="K161" s="105" t="s">
        <v>123</v>
      </c>
      <c r="L161" s="105"/>
      <c r="M161" s="105"/>
      <c r="N161" s="105"/>
      <c r="O161" s="105"/>
      <c r="P161" s="105"/>
      <c r="Q161" s="105"/>
      <c r="R161" s="105"/>
      <c r="S161" s="105"/>
      <c r="T161" s="105"/>
    </row>
    <row r="162" spans="1:20">
      <c r="A162" s="115" t="s">
        <v>100</v>
      </c>
      <c r="B162" s="115"/>
      <c r="C162" s="115"/>
      <c r="D162" s="14"/>
      <c r="E162" s="16"/>
      <c r="F162" s="16"/>
      <c r="G162" s="16"/>
      <c r="H162" s="16"/>
      <c r="I162" s="16"/>
      <c r="J162" s="18"/>
      <c r="K162" s="103" t="s">
        <v>110</v>
      </c>
      <c r="L162" s="103"/>
      <c r="M162" s="103"/>
      <c r="N162" s="103"/>
      <c r="O162" s="103"/>
      <c r="P162" s="103"/>
      <c r="Q162" s="103"/>
      <c r="R162" s="103"/>
    </row>
    <row r="163" spans="1:20">
      <c r="A163" s="102" t="s">
        <v>149</v>
      </c>
      <c r="B163" s="102"/>
      <c r="C163" s="102"/>
      <c r="D163" s="14"/>
      <c r="E163" s="16"/>
      <c r="F163" s="16"/>
      <c r="G163" s="16"/>
      <c r="H163" s="16"/>
      <c r="I163" s="16"/>
      <c r="J163" s="18"/>
      <c r="K163" s="103" t="s">
        <v>150</v>
      </c>
      <c r="L163" s="103"/>
      <c r="M163" s="103"/>
      <c r="N163" s="103"/>
      <c r="O163" s="103"/>
      <c r="P163" s="103"/>
      <c r="Q163" s="103"/>
      <c r="R163" s="103"/>
    </row>
    <row r="164" spans="1:20" ht="18.75">
      <c r="A164" s="98" t="s">
        <v>5</v>
      </c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</row>
    <row r="165" spans="1:20" ht="15.75">
      <c r="A165" s="90" t="s">
        <v>6</v>
      </c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</row>
    <row r="166" spans="1:20" ht="15.75">
      <c r="A166" s="97" t="s">
        <v>7</v>
      </c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</row>
    <row r="167" spans="1:20" ht="18" customHeight="1">
      <c r="A167" s="108" t="s">
        <v>44</v>
      </c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10"/>
    </row>
    <row r="168" spans="1:20" ht="18.75" customHeight="1">
      <c r="A168" s="92" t="s">
        <v>4</v>
      </c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</row>
    <row r="169" spans="1:20" ht="18" customHeight="1">
      <c r="A169" s="96" t="s">
        <v>28</v>
      </c>
      <c r="B169" s="91" t="s">
        <v>0</v>
      </c>
      <c r="C169" s="96" t="s">
        <v>37</v>
      </c>
      <c r="D169" s="91" t="s">
        <v>69</v>
      </c>
      <c r="E169" s="91" t="s">
        <v>2</v>
      </c>
      <c r="F169" s="93" t="s">
        <v>56</v>
      </c>
      <c r="G169" s="93" t="s">
        <v>57</v>
      </c>
      <c r="H169" s="93" t="s">
        <v>58</v>
      </c>
      <c r="I169" s="91" t="s">
        <v>3</v>
      </c>
      <c r="J169" s="13"/>
      <c r="K169" s="7" t="s">
        <v>59</v>
      </c>
      <c r="L169" s="7"/>
      <c r="M169" s="7"/>
      <c r="N169" s="7"/>
      <c r="O169" s="91" t="s">
        <v>60</v>
      </c>
      <c r="P169" s="91"/>
      <c r="Q169" s="91"/>
      <c r="R169" s="91"/>
    </row>
    <row r="170" spans="1:20" ht="15" customHeight="1">
      <c r="A170" s="96"/>
      <c r="B170" s="91"/>
      <c r="C170" s="96"/>
      <c r="D170" s="91"/>
      <c r="E170" s="91"/>
      <c r="F170" s="94"/>
      <c r="G170" s="94"/>
      <c r="H170" s="94"/>
      <c r="I170" s="91"/>
      <c r="J170" s="13"/>
      <c r="K170" s="33" t="s">
        <v>29</v>
      </c>
      <c r="L170" s="26" t="s">
        <v>30</v>
      </c>
      <c r="M170" s="26" t="s">
        <v>31</v>
      </c>
      <c r="N170" s="26" t="s">
        <v>32</v>
      </c>
      <c r="O170" s="26" t="s">
        <v>33</v>
      </c>
      <c r="P170" s="26" t="s">
        <v>66</v>
      </c>
      <c r="Q170" s="26" t="s">
        <v>35</v>
      </c>
      <c r="R170" s="26" t="s">
        <v>36</v>
      </c>
    </row>
    <row r="171" spans="1:20" ht="18.75" customHeight="1">
      <c r="A171" s="1">
        <v>171</v>
      </c>
      <c r="B171" s="1" t="s">
        <v>8</v>
      </c>
      <c r="C171" s="53" t="s">
        <v>140</v>
      </c>
      <c r="D171" s="36" t="s">
        <v>139</v>
      </c>
      <c r="E171" s="40">
        <v>19.239999999999998</v>
      </c>
      <c r="F171" s="40">
        <v>7.27</v>
      </c>
      <c r="G171" s="40">
        <v>4.07</v>
      </c>
      <c r="H171" s="40">
        <v>38.07</v>
      </c>
      <c r="I171" s="40">
        <v>218</v>
      </c>
      <c r="J171" s="40"/>
      <c r="K171" s="40">
        <v>35.19</v>
      </c>
      <c r="L171" s="40">
        <v>187.36</v>
      </c>
      <c r="M171" s="40">
        <v>280.47000000000003</v>
      </c>
      <c r="N171" s="40">
        <v>6.31</v>
      </c>
      <c r="O171" s="40">
        <v>53.33</v>
      </c>
      <c r="P171" s="40">
        <v>0.28000000000000003</v>
      </c>
      <c r="Q171" s="38">
        <v>0</v>
      </c>
      <c r="R171" s="40">
        <v>0.65</v>
      </c>
      <c r="S171" s="28"/>
    </row>
    <row r="172" spans="1:20" ht="18" customHeight="1">
      <c r="A172" s="1"/>
      <c r="B172" s="1" t="s">
        <v>9</v>
      </c>
      <c r="C172" s="29" t="s">
        <v>134</v>
      </c>
      <c r="D172" s="1">
        <v>55</v>
      </c>
      <c r="E172" s="2">
        <v>6.88</v>
      </c>
      <c r="F172" s="2">
        <v>4.4000000000000004</v>
      </c>
      <c r="G172" s="2">
        <v>0.77</v>
      </c>
      <c r="H172" s="2">
        <v>23.1</v>
      </c>
      <c r="I172" s="2">
        <v>116.6</v>
      </c>
      <c r="J172" s="29"/>
      <c r="K172" s="2">
        <v>12.65</v>
      </c>
      <c r="L172" s="2">
        <v>18.149999999999999</v>
      </c>
      <c r="M172" s="2">
        <v>47.85</v>
      </c>
      <c r="N172" s="2">
        <v>1.1000000000000001</v>
      </c>
      <c r="O172" s="1">
        <v>0</v>
      </c>
      <c r="P172" s="2">
        <v>0.11</v>
      </c>
      <c r="Q172" s="2">
        <v>0.88</v>
      </c>
      <c r="R172" s="23">
        <v>0</v>
      </c>
      <c r="S172" s="28"/>
    </row>
    <row r="173" spans="1:20" ht="18" customHeight="1">
      <c r="A173" s="1">
        <v>14</v>
      </c>
      <c r="B173" s="1" t="s">
        <v>10</v>
      </c>
      <c r="C173" s="35" t="s">
        <v>129</v>
      </c>
      <c r="D173" s="36">
        <v>10</v>
      </c>
      <c r="E173" s="40">
        <v>14</v>
      </c>
      <c r="F173" s="36">
        <v>0.1</v>
      </c>
      <c r="G173" s="37">
        <v>8.1999999999999993</v>
      </c>
      <c r="H173" s="36">
        <v>0.1</v>
      </c>
      <c r="I173" s="37">
        <v>75</v>
      </c>
      <c r="J173" s="51"/>
      <c r="K173" s="37">
        <v>2.4</v>
      </c>
      <c r="L173" s="38">
        <v>0</v>
      </c>
      <c r="M173" s="37">
        <v>3</v>
      </c>
      <c r="N173" s="36">
        <v>0</v>
      </c>
      <c r="O173" s="37">
        <v>40</v>
      </c>
      <c r="P173" s="38">
        <v>0</v>
      </c>
      <c r="Q173" s="38">
        <v>0</v>
      </c>
      <c r="R173" s="38">
        <v>0</v>
      </c>
      <c r="S173" s="28"/>
    </row>
    <row r="174" spans="1:20" ht="18" customHeight="1">
      <c r="A174" s="30">
        <v>15</v>
      </c>
      <c r="B174" s="1" t="s">
        <v>14</v>
      </c>
      <c r="C174" s="29" t="s">
        <v>81</v>
      </c>
      <c r="D174" s="1">
        <v>20</v>
      </c>
      <c r="E174" s="2">
        <v>21.76</v>
      </c>
      <c r="F174" s="40">
        <v>4.6399999999999997</v>
      </c>
      <c r="G174" s="40">
        <v>5.9</v>
      </c>
      <c r="H174" s="38">
        <v>0</v>
      </c>
      <c r="I174" s="40">
        <v>71.66</v>
      </c>
      <c r="J174" s="66"/>
      <c r="K174" s="40">
        <v>176</v>
      </c>
      <c r="L174" s="40">
        <v>7</v>
      </c>
      <c r="M174" s="40">
        <v>100</v>
      </c>
      <c r="N174" s="40">
        <v>0.2</v>
      </c>
      <c r="O174" s="40">
        <v>52</v>
      </c>
      <c r="P174" s="38">
        <v>0</v>
      </c>
      <c r="Q174" s="38">
        <v>0</v>
      </c>
      <c r="R174" s="38">
        <v>0</v>
      </c>
      <c r="S174" s="28"/>
    </row>
    <row r="175" spans="1:20" ht="18" customHeight="1">
      <c r="A175" s="1">
        <v>376</v>
      </c>
      <c r="B175" s="1" t="s">
        <v>15</v>
      </c>
      <c r="C175" s="35" t="s">
        <v>130</v>
      </c>
      <c r="D175" s="1" t="s">
        <v>131</v>
      </c>
      <c r="E175" s="2">
        <v>3.9</v>
      </c>
      <c r="F175" s="2">
        <v>0.2</v>
      </c>
      <c r="G175" s="23">
        <v>0</v>
      </c>
      <c r="H175" s="2">
        <v>16</v>
      </c>
      <c r="I175" s="2">
        <v>65</v>
      </c>
      <c r="J175" s="56"/>
      <c r="K175" s="2">
        <v>5</v>
      </c>
      <c r="L175" s="23">
        <v>0</v>
      </c>
      <c r="M175" s="23">
        <v>0</v>
      </c>
      <c r="N175" s="2">
        <v>2</v>
      </c>
      <c r="O175" s="23">
        <v>0</v>
      </c>
      <c r="P175" s="23">
        <v>0</v>
      </c>
      <c r="Q175" s="23">
        <v>0</v>
      </c>
      <c r="R175" s="38">
        <v>0</v>
      </c>
      <c r="S175" s="28"/>
    </row>
    <row r="176" spans="1:20">
      <c r="A176" s="95" t="s">
        <v>12</v>
      </c>
      <c r="B176" s="95"/>
      <c r="C176" s="95"/>
      <c r="D176" s="33">
        <v>502</v>
      </c>
      <c r="E176" s="12">
        <f t="shared" ref="E176:R176" si="15">SUM(E171:E175)</f>
        <v>65.78</v>
      </c>
      <c r="F176" s="12">
        <f t="shared" si="15"/>
        <v>16.61</v>
      </c>
      <c r="G176" s="12">
        <f t="shared" si="15"/>
        <v>18.939999999999998</v>
      </c>
      <c r="H176" s="12">
        <f t="shared" si="15"/>
        <v>77.27000000000001</v>
      </c>
      <c r="I176" s="12">
        <f t="shared" si="15"/>
        <v>546.26</v>
      </c>
      <c r="J176" s="12">
        <f t="shared" si="15"/>
        <v>0</v>
      </c>
      <c r="K176" s="12">
        <f t="shared" si="15"/>
        <v>231.24</v>
      </c>
      <c r="L176" s="12">
        <f t="shared" si="15"/>
        <v>212.51000000000002</v>
      </c>
      <c r="M176" s="12">
        <f t="shared" si="15"/>
        <v>431.32000000000005</v>
      </c>
      <c r="N176" s="12">
        <f t="shared" si="15"/>
        <v>9.61</v>
      </c>
      <c r="O176" s="12">
        <f t="shared" si="15"/>
        <v>145.32999999999998</v>
      </c>
      <c r="P176" s="12">
        <f t="shared" si="15"/>
        <v>0.39</v>
      </c>
      <c r="Q176" s="12">
        <f t="shared" si="15"/>
        <v>0.88</v>
      </c>
      <c r="R176" s="12">
        <f t="shared" si="15"/>
        <v>0.65</v>
      </c>
    </row>
    <row r="177" spans="1:20" ht="18" customHeight="1">
      <c r="A177" s="92" t="s">
        <v>13</v>
      </c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</row>
    <row r="178" spans="1:20" ht="18" customHeight="1">
      <c r="A178" s="96" t="s">
        <v>28</v>
      </c>
      <c r="B178" s="91" t="s">
        <v>0</v>
      </c>
      <c r="C178" s="96" t="s">
        <v>37</v>
      </c>
      <c r="D178" s="91" t="s">
        <v>69</v>
      </c>
      <c r="E178" s="91" t="s">
        <v>2</v>
      </c>
      <c r="F178" s="93" t="s">
        <v>56</v>
      </c>
      <c r="G178" s="93" t="s">
        <v>57</v>
      </c>
      <c r="H178" s="93" t="s">
        <v>58</v>
      </c>
      <c r="I178" s="91" t="s">
        <v>3</v>
      </c>
      <c r="J178" s="13"/>
      <c r="K178" s="7" t="s">
        <v>59</v>
      </c>
      <c r="L178" s="7"/>
      <c r="M178" s="7"/>
      <c r="N178" s="7"/>
      <c r="O178" s="91" t="s">
        <v>60</v>
      </c>
      <c r="P178" s="91"/>
      <c r="Q178" s="91"/>
      <c r="R178" s="91"/>
    </row>
    <row r="179" spans="1:20" ht="15" customHeight="1">
      <c r="A179" s="96"/>
      <c r="B179" s="91"/>
      <c r="C179" s="96"/>
      <c r="D179" s="91"/>
      <c r="E179" s="91"/>
      <c r="F179" s="94"/>
      <c r="G179" s="94"/>
      <c r="H179" s="94"/>
      <c r="I179" s="91"/>
      <c r="J179" s="13"/>
      <c r="K179" s="33" t="s">
        <v>29</v>
      </c>
      <c r="L179" s="26" t="s">
        <v>30</v>
      </c>
      <c r="M179" s="26" t="s">
        <v>31</v>
      </c>
      <c r="N179" s="26" t="s">
        <v>32</v>
      </c>
      <c r="O179" s="26" t="s">
        <v>33</v>
      </c>
      <c r="P179" s="26" t="s">
        <v>66</v>
      </c>
      <c r="Q179" s="26" t="s">
        <v>35</v>
      </c>
      <c r="R179" s="26" t="s">
        <v>36</v>
      </c>
    </row>
    <row r="180" spans="1:20" ht="20.25" customHeight="1">
      <c r="A180" s="1">
        <v>71</v>
      </c>
      <c r="B180" s="1">
        <v>1</v>
      </c>
      <c r="C180" s="53" t="s">
        <v>71</v>
      </c>
      <c r="D180" s="1">
        <v>60</v>
      </c>
      <c r="E180" s="2">
        <v>24.78</v>
      </c>
      <c r="F180" s="63">
        <v>0.72</v>
      </c>
      <c r="G180" s="63">
        <v>0.12</v>
      </c>
      <c r="H180" s="55">
        <v>2.76</v>
      </c>
      <c r="I180" s="2">
        <v>15.6</v>
      </c>
      <c r="J180" s="29"/>
      <c r="K180" s="2">
        <v>8.4</v>
      </c>
      <c r="L180" s="2">
        <v>12</v>
      </c>
      <c r="M180" s="23">
        <v>0</v>
      </c>
      <c r="N180" s="1">
        <v>0.48</v>
      </c>
      <c r="O180" s="23">
        <v>0</v>
      </c>
      <c r="P180" s="23">
        <v>0</v>
      </c>
      <c r="Q180" s="23">
        <v>0</v>
      </c>
      <c r="R180" s="2">
        <v>10.5</v>
      </c>
    </row>
    <row r="181" spans="1:20" ht="19.5" customHeight="1">
      <c r="A181" s="1">
        <v>104</v>
      </c>
      <c r="B181" s="1" t="s">
        <v>9</v>
      </c>
      <c r="C181" s="4" t="s">
        <v>21</v>
      </c>
      <c r="D181" s="36" t="s">
        <v>84</v>
      </c>
      <c r="E181" s="1">
        <v>32.93</v>
      </c>
      <c r="F181" s="2">
        <f>9*200/220</f>
        <v>8.1818181818181817</v>
      </c>
      <c r="G181" s="2">
        <f>6.3*200/220</f>
        <v>5.7272727272727275</v>
      </c>
      <c r="H181" s="2">
        <f>22.1*200/220</f>
        <v>20.09090909090909</v>
      </c>
      <c r="I181" s="2">
        <f>180.9*200/220</f>
        <v>164.45454545454547</v>
      </c>
      <c r="J181" s="56"/>
      <c r="K181" s="2">
        <f>66.15*200/220</f>
        <v>60.136363636363647</v>
      </c>
      <c r="L181" s="2">
        <f>26.5*200/220</f>
        <v>24.09090909090909</v>
      </c>
      <c r="M181" s="2">
        <f>64.1*200/220</f>
        <v>58.272727272727266</v>
      </c>
      <c r="N181" s="2">
        <f>1.38*200/220</f>
        <v>1.2545454545454546</v>
      </c>
      <c r="O181" s="2">
        <f>0.8*200/220</f>
        <v>0.72727272727272729</v>
      </c>
      <c r="P181" s="2">
        <f>9.48*200/220</f>
        <v>8.6181818181818191</v>
      </c>
      <c r="Q181" s="2">
        <f>1.3*200/220</f>
        <v>1.1818181818181819</v>
      </c>
      <c r="R181" s="2">
        <f>20.03*200/220</f>
        <v>18.209090909090911</v>
      </c>
    </row>
    <row r="182" spans="1:20" ht="18" customHeight="1">
      <c r="A182" s="1">
        <v>268</v>
      </c>
      <c r="B182" s="39" t="s">
        <v>10</v>
      </c>
      <c r="C182" s="5" t="s">
        <v>25</v>
      </c>
      <c r="D182" s="1">
        <v>90</v>
      </c>
      <c r="E182" s="2">
        <v>50.31</v>
      </c>
      <c r="F182" s="2">
        <v>12.1</v>
      </c>
      <c r="G182" s="2">
        <v>15.9</v>
      </c>
      <c r="H182" s="2">
        <v>18.2</v>
      </c>
      <c r="I182" s="2">
        <v>263.5</v>
      </c>
      <c r="J182" s="2"/>
      <c r="K182" s="2">
        <v>39.4</v>
      </c>
      <c r="L182" s="2">
        <v>28.9</v>
      </c>
      <c r="M182" s="2">
        <v>149.69999999999999</v>
      </c>
      <c r="N182" s="2">
        <v>0.9</v>
      </c>
      <c r="O182" s="2">
        <v>25.9</v>
      </c>
      <c r="P182" s="2">
        <v>0.1</v>
      </c>
      <c r="Q182" s="23">
        <v>0</v>
      </c>
      <c r="R182" s="2">
        <v>0.1</v>
      </c>
      <c r="S182" s="25"/>
    </row>
    <row r="183" spans="1:20" ht="28.5" customHeight="1">
      <c r="A183" s="1" t="s">
        <v>145</v>
      </c>
      <c r="B183" s="36" t="s">
        <v>14</v>
      </c>
      <c r="C183" s="49" t="s">
        <v>144</v>
      </c>
      <c r="D183" s="1" t="s">
        <v>146</v>
      </c>
      <c r="E183" s="2">
        <v>11.59</v>
      </c>
      <c r="F183" s="1">
        <v>6.06</v>
      </c>
      <c r="G183" s="2">
        <v>7.07</v>
      </c>
      <c r="H183" s="2">
        <v>28.75</v>
      </c>
      <c r="I183" s="2">
        <v>193.95</v>
      </c>
      <c r="J183" s="65"/>
      <c r="K183" s="2">
        <v>11.17</v>
      </c>
      <c r="L183" s="2">
        <v>21.94</v>
      </c>
      <c r="M183" s="2">
        <v>43.09</v>
      </c>
      <c r="N183" s="2">
        <v>1.1499999999999999</v>
      </c>
      <c r="O183" s="2">
        <v>0.03</v>
      </c>
      <c r="P183" s="2">
        <v>0.13</v>
      </c>
      <c r="Q183" s="2">
        <v>0.81</v>
      </c>
      <c r="R183" s="2">
        <v>0.05</v>
      </c>
      <c r="S183" s="25"/>
    </row>
    <row r="184" spans="1:20" ht="18" customHeight="1">
      <c r="A184" s="1"/>
      <c r="B184" s="1" t="s">
        <v>15</v>
      </c>
      <c r="C184" s="29" t="s">
        <v>120</v>
      </c>
      <c r="D184" s="1">
        <v>200</v>
      </c>
      <c r="E184" s="2">
        <v>20</v>
      </c>
      <c r="F184" s="2">
        <v>1</v>
      </c>
      <c r="G184" s="2">
        <v>0</v>
      </c>
      <c r="H184" s="2">
        <v>20.2</v>
      </c>
      <c r="I184" s="2">
        <v>92</v>
      </c>
      <c r="J184" s="32"/>
      <c r="K184" s="2">
        <v>14</v>
      </c>
      <c r="L184" s="2">
        <v>8</v>
      </c>
      <c r="M184" s="2">
        <v>14</v>
      </c>
      <c r="N184" s="2">
        <v>2.8</v>
      </c>
      <c r="O184" s="23">
        <v>0</v>
      </c>
      <c r="P184" s="2">
        <v>0.4</v>
      </c>
      <c r="Q184" s="2">
        <v>0.4</v>
      </c>
      <c r="R184" s="2">
        <v>4</v>
      </c>
      <c r="S184" s="25"/>
    </row>
    <row r="185" spans="1:20" ht="18" customHeight="1">
      <c r="A185" s="1"/>
      <c r="B185" s="1" t="s">
        <v>16</v>
      </c>
      <c r="C185" s="4" t="s">
        <v>77</v>
      </c>
      <c r="D185" s="1">
        <v>30</v>
      </c>
      <c r="E185" s="2">
        <v>2.5</v>
      </c>
      <c r="F185" s="2">
        <v>1.68</v>
      </c>
      <c r="G185" s="2">
        <v>0.33</v>
      </c>
      <c r="H185" s="2">
        <v>14.82</v>
      </c>
      <c r="I185" s="2">
        <v>68.97</v>
      </c>
      <c r="J185" s="56"/>
      <c r="K185" s="2">
        <v>6.9</v>
      </c>
      <c r="L185" s="2">
        <v>7.5</v>
      </c>
      <c r="M185" s="2">
        <v>31.799999999999997</v>
      </c>
      <c r="N185" s="2">
        <v>0.92999999999999994</v>
      </c>
      <c r="O185" s="23">
        <v>0</v>
      </c>
      <c r="P185" s="23">
        <v>0</v>
      </c>
      <c r="Q185" s="23">
        <v>0</v>
      </c>
      <c r="R185" s="23">
        <v>0</v>
      </c>
      <c r="S185" s="25"/>
    </row>
    <row r="186" spans="1:20" ht="18" customHeight="1">
      <c r="A186" s="1"/>
      <c r="B186" s="1" t="s">
        <v>67</v>
      </c>
      <c r="C186" s="6" t="s">
        <v>65</v>
      </c>
      <c r="D186" s="1">
        <v>30</v>
      </c>
      <c r="E186" s="40">
        <v>2.5</v>
      </c>
      <c r="F186" s="2">
        <v>2.37</v>
      </c>
      <c r="G186" s="2">
        <v>0.3</v>
      </c>
      <c r="H186" s="2">
        <v>14.49</v>
      </c>
      <c r="I186" s="2">
        <v>70.14</v>
      </c>
      <c r="J186" s="56"/>
      <c r="K186" s="2">
        <v>6.8999999999999995</v>
      </c>
      <c r="L186" s="2">
        <v>9.8999999999999986</v>
      </c>
      <c r="M186" s="2">
        <v>26.099999999999998</v>
      </c>
      <c r="N186" s="2">
        <v>0.33</v>
      </c>
      <c r="O186" s="23">
        <v>0</v>
      </c>
      <c r="P186" s="23">
        <v>0</v>
      </c>
      <c r="Q186" s="23">
        <v>0</v>
      </c>
      <c r="R186" s="23">
        <v>0</v>
      </c>
      <c r="S186" s="25"/>
    </row>
    <row r="187" spans="1:20" ht="18" customHeight="1">
      <c r="A187" s="95" t="s">
        <v>12</v>
      </c>
      <c r="B187" s="95"/>
      <c r="C187" s="95"/>
      <c r="D187" s="26">
        <v>788</v>
      </c>
      <c r="E187" s="12">
        <f t="shared" ref="E187:R187" si="16">SUM(E180:E186)</f>
        <v>144.61000000000001</v>
      </c>
      <c r="F187" s="12">
        <f t="shared" si="16"/>
        <v>32.11181818181818</v>
      </c>
      <c r="G187" s="12">
        <f t="shared" si="16"/>
        <v>29.447272727272729</v>
      </c>
      <c r="H187" s="12">
        <f t="shared" si="16"/>
        <v>119.31090909090908</v>
      </c>
      <c r="I187" s="12">
        <f t="shared" si="16"/>
        <v>868.61454545454546</v>
      </c>
      <c r="J187" s="12">
        <f t="shared" si="16"/>
        <v>0</v>
      </c>
      <c r="K187" s="12">
        <f t="shared" si="16"/>
        <v>146.90636363636366</v>
      </c>
      <c r="L187" s="12">
        <f t="shared" si="16"/>
        <v>112.3309090909091</v>
      </c>
      <c r="M187" s="12">
        <f t="shared" si="16"/>
        <v>322.96272727272725</v>
      </c>
      <c r="N187" s="12">
        <f t="shared" si="16"/>
        <v>7.8445454545454538</v>
      </c>
      <c r="O187" s="12">
        <f t="shared" si="16"/>
        <v>26.657272727272726</v>
      </c>
      <c r="P187" s="12">
        <f t="shared" si="16"/>
        <v>9.2481818181818198</v>
      </c>
      <c r="Q187" s="12">
        <f t="shared" si="16"/>
        <v>2.3918181818181821</v>
      </c>
      <c r="R187" s="12">
        <f t="shared" si="16"/>
        <v>32.859090909090909</v>
      </c>
    </row>
    <row r="188" spans="1:20" ht="18" customHeight="1">
      <c r="A188" s="107" t="s">
        <v>18</v>
      </c>
      <c r="B188" s="107"/>
      <c r="C188" s="107"/>
      <c r="D188" s="107"/>
      <c r="E188" s="12">
        <f>E176+E187</f>
        <v>210.39000000000001</v>
      </c>
      <c r="F188" s="12">
        <f>F176+F187</f>
        <v>48.721818181818179</v>
      </c>
      <c r="G188" s="12">
        <f>G176+G187</f>
        <v>48.38727272727273</v>
      </c>
      <c r="H188" s="12">
        <f>H176+H187</f>
        <v>196.58090909090907</v>
      </c>
      <c r="I188" s="12">
        <f>I176+I187</f>
        <v>1414.8745454545456</v>
      </c>
      <c r="J188" s="56"/>
      <c r="K188" s="12">
        <f t="shared" ref="K188:R188" si="17">K176+K187</f>
        <v>378.14636363636367</v>
      </c>
      <c r="L188" s="12">
        <f t="shared" si="17"/>
        <v>324.84090909090912</v>
      </c>
      <c r="M188" s="12">
        <f t="shared" si="17"/>
        <v>754.28272727272724</v>
      </c>
      <c r="N188" s="12">
        <f t="shared" si="17"/>
        <v>17.454545454545453</v>
      </c>
      <c r="O188" s="12">
        <f t="shared" si="17"/>
        <v>171.98727272727271</v>
      </c>
      <c r="P188" s="12">
        <f t="shared" si="17"/>
        <v>9.6381818181818204</v>
      </c>
      <c r="Q188" s="12">
        <f t="shared" si="17"/>
        <v>3.271818181818182</v>
      </c>
      <c r="R188" s="12">
        <f t="shared" si="17"/>
        <v>33.509090909090908</v>
      </c>
    </row>
    <row r="189" spans="1:20">
      <c r="A189" s="14"/>
      <c r="B189" s="14"/>
      <c r="C189" s="14"/>
      <c r="D189" s="14"/>
      <c r="E189" s="16"/>
      <c r="F189" s="16"/>
      <c r="G189" s="16"/>
      <c r="H189" s="16"/>
      <c r="I189" s="16"/>
      <c r="J189" s="18"/>
      <c r="K189" s="16"/>
      <c r="L189" s="16"/>
      <c r="M189" s="16"/>
      <c r="N189" s="15"/>
      <c r="O189" s="16"/>
      <c r="P189" s="15"/>
      <c r="Q189" s="15"/>
      <c r="R189" s="16"/>
    </row>
    <row r="190" spans="1:20">
      <c r="A190" s="14"/>
      <c r="B190" s="14"/>
      <c r="C190" s="14"/>
      <c r="D190" s="14"/>
      <c r="E190" s="16"/>
      <c r="F190" s="16"/>
      <c r="G190" s="16"/>
      <c r="H190" s="16"/>
      <c r="I190" s="16"/>
      <c r="J190" s="18"/>
      <c r="K190" s="16"/>
      <c r="L190" s="16"/>
      <c r="M190" s="16"/>
      <c r="N190" s="15"/>
      <c r="O190" s="16"/>
      <c r="P190" s="15"/>
      <c r="Q190" s="15"/>
      <c r="R190" s="16"/>
    </row>
    <row r="191" spans="1:20">
      <c r="A191" s="14"/>
      <c r="B191" s="14"/>
      <c r="C191" s="14"/>
      <c r="D191" s="14"/>
      <c r="E191" s="16"/>
      <c r="F191" s="16"/>
      <c r="G191" s="16"/>
      <c r="H191" s="16"/>
      <c r="I191" s="16"/>
      <c r="J191" s="18"/>
      <c r="K191" s="16"/>
      <c r="L191" s="16"/>
      <c r="M191" s="16"/>
      <c r="N191" s="15"/>
      <c r="O191" s="16"/>
      <c r="P191" s="15"/>
      <c r="Q191" s="15"/>
      <c r="R191" s="16"/>
    </row>
    <row r="192" spans="1:20">
      <c r="A192" s="99" t="s">
        <v>39</v>
      </c>
      <c r="B192" s="99"/>
      <c r="C192" s="99"/>
      <c r="D192" s="14"/>
      <c r="E192" s="16"/>
      <c r="F192" s="16"/>
      <c r="G192" s="16"/>
      <c r="H192" s="16"/>
      <c r="I192" s="16"/>
      <c r="J192" s="18"/>
      <c r="K192" s="104" t="s">
        <v>108</v>
      </c>
      <c r="L192" s="104"/>
      <c r="M192" s="104"/>
      <c r="N192" s="104"/>
      <c r="O192" s="104"/>
      <c r="P192" s="104"/>
      <c r="Q192" s="104"/>
      <c r="R192" s="104"/>
      <c r="S192" s="104"/>
      <c r="T192" s="104"/>
    </row>
    <row r="193" spans="1:20">
      <c r="A193" s="100" t="s">
        <v>50</v>
      </c>
      <c r="B193" s="100"/>
      <c r="C193" s="100"/>
      <c r="D193" s="14"/>
      <c r="E193" s="16"/>
      <c r="F193" s="16"/>
      <c r="G193" s="16"/>
      <c r="H193" s="16"/>
      <c r="I193" s="16"/>
      <c r="J193" s="18"/>
      <c r="K193" s="105" t="s">
        <v>123</v>
      </c>
      <c r="L193" s="105"/>
      <c r="M193" s="105"/>
      <c r="N193" s="105"/>
      <c r="O193" s="105"/>
      <c r="P193" s="105"/>
      <c r="Q193" s="105"/>
      <c r="R193" s="105"/>
      <c r="S193" s="105"/>
      <c r="T193" s="105"/>
    </row>
    <row r="194" spans="1:20">
      <c r="A194" s="101" t="s">
        <v>100</v>
      </c>
      <c r="B194" s="101"/>
      <c r="C194" s="101"/>
      <c r="D194" s="14"/>
      <c r="E194" s="16"/>
      <c r="F194" s="16"/>
      <c r="G194" s="16"/>
      <c r="H194" s="16"/>
      <c r="I194" s="16"/>
      <c r="J194" s="18"/>
      <c r="K194" s="103" t="s">
        <v>110</v>
      </c>
      <c r="L194" s="103"/>
      <c r="M194" s="103"/>
      <c r="N194" s="103"/>
      <c r="O194" s="103"/>
      <c r="P194" s="103"/>
      <c r="Q194" s="103"/>
      <c r="R194" s="103"/>
    </row>
    <row r="195" spans="1:20">
      <c r="A195" s="102" t="s">
        <v>149</v>
      </c>
      <c r="B195" s="102"/>
      <c r="C195" s="102"/>
      <c r="D195" s="14"/>
      <c r="E195" s="16"/>
      <c r="F195" s="16"/>
      <c r="G195" s="16"/>
      <c r="H195" s="16"/>
      <c r="I195" s="16"/>
      <c r="J195" s="18"/>
      <c r="K195" s="103" t="s">
        <v>150</v>
      </c>
      <c r="L195" s="103"/>
      <c r="M195" s="103"/>
      <c r="N195" s="103"/>
      <c r="O195" s="103"/>
      <c r="P195" s="103"/>
      <c r="Q195" s="103"/>
      <c r="R195" s="103"/>
    </row>
    <row r="196" spans="1:20" ht="18.75">
      <c r="A196" s="98" t="s">
        <v>5</v>
      </c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</row>
    <row r="197" spans="1:20" ht="15.75">
      <c r="A197" s="90" t="s">
        <v>6</v>
      </c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</row>
    <row r="198" spans="1:20" ht="15.75">
      <c r="A198" s="97" t="s">
        <v>7</v>
      </c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</row>
    <row r="199" spans="1:20" ht="18" customHeight="1">
      <c r="A199" s="108" t="s">
        <v>45</v>
      </c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10"/>
    </row>
    <row r="200" spans="1:20" ht="18.75" customHeight="1">
      <c r="A200" s="92" t="s">
        <v>4</v>
      </c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</row>
    <row r="201" spans="1:20" ht="18" customHeight="1">
      <c r="A201" s="96" t="s">
        <v>28</v>
      </c>
      <c r="B201" s="91" t="s">
        <v>0</v>
      </c>
      <c r="C201" s="96" t="s">
        <v>37</v>
      </c>
      <c r="D201" s="91" t="s">
        <v>69</v>
      </c>
      <c r="E201" s="91" t="s">
        <v>2</v>
      </c>
      <c r="F201" s="93" t="s">
        <v>56</v>
      </c>
      <c r="G201" s="93" t="s">
        <v>57</v>
      </c>
      <c r="H201" s="93" t="s">
        <v>58</v>
      </c>
      <c r="I201" s="91" t="s">
        <v>3</v>
      </c>
      <c r="J201" s="13"/>
      <c r="K201" s="7" t="s">
        <v>59</v>
      </c>
      <c r="L201" s="7"/>
      <c r="M201" s="7"/>
      <c r="N201" s="7"/>
      <c r="O201" s="91" t="s">
        <v>60</v>
      </c>
      <c r="P201" s="91"/>
      <c r="Q201" s="91"/>
      <c r="R201" s="91"/>
    </row>
    <row r="202" spans="1:20" ht="15" customHeight="1">
      <c r="A202" s="96"/>
      <c r="B202" s="91"/>
      <c r="C202" s="96"/>
      <c r="D202" s="91"/>
      <c r="E202" s="91"/>
      <c r="F202" s="94"/>
      <c r="G202" s="94"/>
      <c r="H202" s="94"/>
      <c r="I202" s="91"/>
      <c r="J202" s="13"/>
      <c r="K202" s="33" t="s">
        <v>29</v>
      </c>
      <c r="L202" s="26" t="s">
        <v>30</v>
      </c>
      <c r="M202" s="26" t="s">
        <v>31</v>
      </c>
      <c r="N202" s="26" t="s">
        <v>32</v>
      </c>
      <c r="O202" s="26" t="s">
        <v>33</v>
      </c>
      <c r="P202" s="26" t="s">
        <v>66</v>
      </c>
      <c r="Q202" s="26" t="s">
        <v>35</v>
      </c>
      <c r="R202" s="26" t="s">
        <v>36</v>
      </c>
    </row>
    <row r="203" spans="1:20" ht="18.75" customHeight="1">
      <c r="A203" s="36">
        <v>210</v>
      </c>
      <c r="B203" s="36" t="s">
        <v>8</v>
      </c>
      <c r="C203" s="35" t="s">
        <v>41</v>
      </c>
      <c r="D203" s="1">
        <v>200</v>
      </c>
      <c r="E203" s="2">
        <v>79.7</v>
      </c>
      <c r="F203" s="2">
        <v>13.7</v>
      </c>
      <c r="G203" s="2">
        <v>27.6</v>
      </c>
      <c r="H203" s="2">
        <v>14.5</v>
      </c>
      <c r="I203" s="2">
        <v>362.1</v>
      </c>
      <c r="J203" s="56"/>
      <c r="K203" s="2">
        <v>113.9</v>
      </c>
      <c r="L203" s="2">
        <v>19.5</v>
      </c>
      <c r="M203" s="2">
        <v>259.8</v>
      </c>
      <c r="N203" s="2">
        <v>3</v>
      </c>
      <c r="O203" s="2">
        <v>339.8</v>
      </c>
      <c r="P203" s="2">
        <v>0.2</v>
      </c>
      <c r="Q203" s="2">
        <v>0</v>
      </c>
      <c r="R203" s="2">
        <v>0.3</v>
      </c>
    </row>
    <row r="204" spans="1:20" ht="18" customHeight="1">
      <c r="A204" s="1"/>
      <c r="B204" s="1" t="s">
        <v>9</v>
      </c>
      <c r="C204" s="29" t="s">
        <v>134</v>
      </c>
      <c r="D204" s="1">
        <v>25</v>
      </c>
      <c r="E204" s="2">
        <v>3.13</v>
      </c>
      <c r="F204" s="2">
        <v>4</v>
      </c>
      <c r="G204" s="2">
        <v>0.7</v>
      </c>
      <c r="H204" s="2">
        <v>21</v>
      </c>
      <c r="I204" s="2">
        <v>106</v>
      </c>
      <c r="J204" s="29"/>
      <c r="K204" s="2">
        <v>11.5</v>
      </c>
      <c r="L204" s="2">
        <v>16.5</v>
      </c>
      <c r="M204" s="2">
        <v>43.5</v>
      </c>
      <c r="N204" s="2">
        <v>1</v>
      </c>
      <c r="O204" s="1">
        <v>0</v>
      </c>
      <c r="P204" s="2">
        <v>0.1</v>
      </c>
      <c r="Q204" s="2">
        <v>0.8</v>
      </c>
      <c r="R204" s="23">
        <v>0</v>
      </c>
    </row>
    <row r="205" spans="1:20" ht="18" customHeight="1">
      <c r="A205" s="1"/>
      <c r="B205" s="1" t="s">
        <v>10</v>
      </c>
      <c r="C205" s="29" t="s">
        <v>147</v>
      </c>
      <c r="D205" s="1">
        <v>76</v>
      </c>
      <c r="E205" s="2">
        <v>19.79</v>
      </c>
      <c r="F205" s="2">
        <v>3.6</v>
      </c>
      <c r="G205" s="2">
        <v>2.1</v>
      </c>
      <c r="H205" s="2">
        <v>58.28</v>
      </c>
      <c r="I205" s="2">
        <v>251.85</v>
      </c>
      <c r="J205" s="29"/>
      <c r="K205" s="2">
        <v>6.75</v>
      </c>
      <c r="L205" s="23">
        <v>0</v>
      </c>
      <c r="M205" s="23">
        <v>0</v>
      </c>
      <c r="N205" s="2">
        <v>0.45</v>
      </c>
      <c r="O205" s="1">
        <v>0</v>
      </c>
      <c r="P205" s="2">
        <v>0.06</v>
      </c>
      <c r="Q205" s="2">
        <v>1.04</v>
      </c>
      <c r="R205" s="23">
        <v>0</v>
      </c>
    </row>
    <row r="206" spans="1:20" ht="18" customHeight="1">
      <c r="A206" s="1">
        <v>376</v>
      </c>
      <c r="B206" s="1" t="s">
        <v>14</v>
      </c>
      <c r="C206" s="35" t="s">
        <v>17</v>
      </c>
      <c r="D206" s="1">
        <v>200</v>
      </c>
      <c r="E206" s="2">
        <v>1.9</v>
      </c>
      <c r="F206" s="2">
        <v>0.1</v>
      </c>
      <c r="G206" s="23">
        <v>0</v>
      </c>
      <c r="H206" s="2">
        <v>15</v>
      </c>
      <c r="I206" s="2">
        <v>60</v>
      </c>
      <c r="J206" s="56"/>
      <c r="K206" s="2">
        <v>5</v>
      </c>
      <c r="L206" s="23">
        <v>0</v>
      </c>
      <c r="M206" s="23">
        <v>0</v>
      </c>
      <c r="N206" s="2">
        <v>2</v>
      </c>
      <c r="O206" s="23">
        <v>0</v>
      </c>
      <c r="P206" s="23">
        <v>0</v>
      </c>
      <c r="Q206" s="23">
        <v>0</v>
      </c>
      <c r="R206" s="23">
        <v>0</v>
      </c>
    </row>
    <row r="207" spans="1:20" ht="18" customHeight="1">
      <c r="A207" s="95" t="s">
        <v>12</v>
      </c>
      <c r="B207" s="95"/>
      <c r="C207" s="95"/>
      <c r="D207" s="82">
        <f>SUM(D203:D206)</f>
        <v>501</v>
      </c>
      <c r="E207" s="12">
        <f t="shared" ref="E207:R207" si="18">SUM(E203:E206)</f>
        <v>104.52000000000001</v>
      </c>
      <c r="F207" s="12">
        <f t="shared" si="18"/>
        <v>21.400000000000002</v>
      </c>
      <c r="G207" s="12">
        <f t="shared" si="18"/>
        <v>30.400000000000002</v>
      </c>
      <c r="H207" s="12">
        <f t="shared" si="18"/>
        <v>108.78</v>
      </c>
      <c r="I207" s="12">
        <f t="shared" si="18"/>
        <v>779.95</v>
      </c>
      <c r="J207" s="12">
        <f t="shared" si="18"/>
        <v>0</v>
      </c>
      <c r="K207" s="12">
        <f t="shared" si="18"/>
        <v>137.15</v>
      </c>
      <c r="L207" s="12">
        <f t="shared" si="18"/>
        <v>36</v>
      </c>
      <c r="M207" s="12">
        <f t="shared" si="18"/>
        <v>303.3</v>
      </c>
      <c r="N207" s="12">
        <f t="shared" si="18"/>
        <v>6.45</v>
      </c>
      <c r="O207" s="12">
        <f t="shared" si="18"/>
        <v>339.8</v>
      </c>
      <c r="P207" s="12">
        <f t="shared" si="18"/>
        <v>0.36000000000000004</v>
      </c>
      <c r="Q207" s="12">
        <f t="shared" si="18"/>
        <v>1.84</v>
      </c>
      <c r="R207" s="12">
        <f t="shared" si="18"/>
        <v>0.3</v>
      </c>
    </row>
    <row r="208" spans="1:20" ht="18" customHeight="1">
      <c r="A208" s="92" t="s">
        <v>13</v>
      </c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</row>
    <row r="209" spans="1:20" ht="18" customHeight="1">
      <c r="A209" s="96" t="s">
        <v>28</v>
      </c>
      <c r="B209" s="91" t="s">
        <v>0</v>
      </c>
      <c r="C209" s="96" t="s">
        <v>37</v>
      </c>
      <c r="D209" s="91" t="s">
        <v>69</v>
      </c>
      <c r="E209" s="91" t="s">
        <v>2</v>
      </c>
      <c r="F209" s="93" t="s">
        <v>56</v>
      </c>
      <c r="G209" s="93" t="s">
        <v>57</v>
      </c>
      <c r="H209" s="93" t="s">
        <v>58</v>
      </c>
      <c r="I209" s="91" t="s">
        <v>3</v>
      </c>
      <c r="J209" s="13"/>
      <c r="K209" s="7" t="s">
        <v>59</v>
      </c>
      <c r="L209" s="7"/>
      <c r="M209" s="7"/>
      <c r="N209" s="7"/>
      <c r="O209" s="91" t="s">
        <v>60</v>
      </c>
      <c r="P209" s="91"/>
      <c r="Q209" s="91"/>
      <c r="R209" s="91"/>
    </row>
    <row r="210" spans="1:20" ht="4.5" customHeight="1">
      <c r="A210" s="96"/>
      <c r="B210" s="91"/>
      <c r="C210" s="96"/>
      <c r="D210" s="91"/>
      <c r="E210" s="91"/>
      <c r="F210" s="106"/>
      <c r="G210" s="106"/>
      <c r="H210" s="106"/>
      <c r="I210" s="91"/>
      <c r="J210" s="13"/>
      <c r="K210" s="88" t="s">
        <v>29</v>
      </c>
      <c r="L210" s="88" t="s">
        <v>30</v>
      </c>
      <c r="M210" s="88" t="s">
        <v>31</v>
      </c>
      <c r="N210" s="88" t="s">
        <v>32</v>
      </c>
      <c r="O210" s="88" t="s">
        <v>33</v>
      </c>
      <c r="P210" s="88" t="s">
        <v>66</v>
      </c>
      <c r="Q210" s="88" t="s">
        <v>35</v>
      </c>
      <c r="R210" s="88" t="s">
        <v>36</v>
      </c>
    </row>
    <row r="211" spans="1:20" ht="15" customHeight="1">
      <c r="A211" s="96"/>
      <c r="B211" s="91"/>
      <c r="C211" s="96"/>
      <c r="D211" s="91"/>
      <c r="E211" s="91"/>
      <c r="F211" s="94"/>
      <c r="G211" s="94"/>
      <c r="H211" s="94"/>
      <c r="I211" s="91"/>
      <c r="J211" s="13"/>
      <c r="K211" s="89"/>
      <c r="L211" s="89"/>
      <c r="M211" s="89"/>
      <c r="N211" s="89"/>
      <c r="O211" s="89"/>
      <c r="P211" s="89"/>
      <c r="Q211" s="89"/>
      <c r="R211" s="89"/>
    </row>
    <row r="212" spans="1:20" ht="18.75" customHeight="1">
      <c r="A212" s="1">
        <v>52</v>
      </c>
      <c r="B212" s="1">
        <v>1</v>
      </c>
      <c r="C212" s="53" t="s">
        <v>73</v>
      </c>
      <c r="D212" s="39">
        <v>60</v>
      </c>
      <c r="E212" s="2">
        <v>5.9</v>
      </c>
      <c r="F212" s="2">
        <v>1</v>
      </c>
      <c r="G212" s="2">
        <v>3.6</v>
      </c>
      <c r="H212" s="2">
        <v>6.6</v>
      </c>
      <c r="I212" s="2">
        <v>62.4</v>
      </c>
      <c r="J212" s="2"/>
      <c r="K212" s="2">
        <v>21.1</v>
      </c>
      <c r="L212" s="2">
        <v>12.5</v>
      </c>
      <c r="M212" s="2">
        <v>24.6</v>
      </c>
      <c r="N212" s="2">
        <v>0.8</v>
      </c>
      <c r="O212" s="23">
        <v>0</v>
      </c>
      <c r="P212" s="2">
        <v>0</v>
      </c>
      <c r="Q212" s="2">
        <v>0.1</v>
      </c>
      <c r="R212" s="2">
        <v>5.7</v>
      </c>
    </row>
    <row r="213" spans="1:20" ht="18" customHeight="1">
      <c r="A213" s="1">
        <v>96</v>
      </c>
      <c r="B213" s="1" t="s">
        <v>9</v>
      </c>
      <c r="C213" s="85" t="s">
        <v>61</v>
      </c>
      <c r="D213" s="1">
        <v>200</v>
      </c>
      <c r="E213" s="2">
        <v>11.33</v>
      </c>
      <c r="F213" s="2">
        <v>2.1</v>
      </c>
      <c r="G213" s="2">
        <v>5.0999999999999996</v>
      </c>
      <c r="H213" s="2">
        <v>20.5</v>
      </c>
      <c r="I213" s="2">
        <v>136.30000000000001</v>
      </c>
      <c r="J213" s="56"/>
      <c r="K213" s="2">
        <v>89.3</v>
      </c>
      <c r="L213" s="2">
        <v>13.5</v>
      </c>
      <c r="M213" s="2">
        <v>33.4</v>
      </c>
      <c r="N213" s="2">
        <v>1</v>
      </c>
      <c r="O213" s="2">
        <v>1.1000000000000001</v>
      </c>
      <c r="P213" s="2">
        <v>3.8</v>
      </c>
      <c r="Q213" s="2">
        <v>0.3</v>
      </c>
      <c r="R213" s="2">
        <v>2.1</v>
      </c>
    </row>
    <row r="214" spans="1:20" ht="18.75" customHeight="1">
      <c r="A214" s="1">
        <v>291</v>
      </c>
      <c r="B214" s="1" t="s">
        <v>10</v>
      </c>
      <c r="C214" s="6" t="s">
        <v>118</v>
      </c>
      <c r="D214" s="1">
        <v>240</v>
      </c>
      <c r="E214" s="2">
        <v>67.930000000000007</v>
      </c>
      <c r="F214" s="2">
        <v>28.8</v>
      </c>
      <c r="G214" s="2">
        <v>36.700000000000003</v>
      </c>
      <c r="H214" s="2">
        <v>46.6</v>
      </c>
      <c r="I214" s="2">
        <v>632.20000000000005</v>
      </c>
      <c r="J214" s="2"/>
      <c r="K214" s="2">
        <v>62.3</v>
      </c>
      <c r="L214" s="2">
        <v>65.5</v>
      </c>
      <c r="M214" s="2">
        <v>275.3</v>
      </c>
      <c r="N214" s="2">
        <v>3.1</v>
      </c>
      <c r="O214" s="2">
        <v>66.3</v>
      </c>
      <c r="P214" s="2">
        <v>0</v>
      </c>
      <c r="Q214" s="2">
        <v>0</v>
      </c>
      <c r="R214" s="2">
        <v>1.4</v>
      </c>
    </row>
    <row r="215" spans="1:20" ht="18" customHeight="1">
      <c r="A215" s="1"/>
      <c r="B215" s="1" t="s">
        <v>14</v>
      </c>
      <c r="C215" s="4" t="s">
        <v>55</v>
      </c>
      <c r="D215" s="1">
        <v>200</v>
      </c>
      <c r="E215" s="2">
        <v>14</v>
      </c>
      <c r="F215" s="2">
        <v>0.2</v>
      </c>
      <c r="G215" s="2">
        <v>0</v>
      </c>
      <c r="H215" s="2">
        <v>3.9</v>
      </c>
      <c r="I215" s="2">
        <v>69</v>
      </c>
      <c r="J215" s="32"/>
      <c r="K215" s="2">
        <v>0.24</v>
      </c>
      <c r="L215" s="2">
        <v>0.2</v>
      </c>
      <c r="M215" s="2">
        <v>0.5</v>
      </c>
      <c r="N215" s="2">
        <v>7</v>
      </c>
      <c r="O215" s="23">
        <v>0</v>
      </c>
      <c r="P215" s="2">
        <v>0.1</v>
      </c>
      <c r="Q215" s="2">
        <v>0</v>
      </c>
      <c r="R215" s="2">
        <v>6</v>
      </c>
    </row>
    <row r="216" spans="1:20" ht="16.5" customHeight="1">
      <c r="A216" s="1"/>
      <c r="B216" s="1" t="s">
        <v>15</v>
      </c>
      <c r="C216" s="4" t="s">
        <v>77</v>
      </c>
      <c r="D216" s="1">
        <v>30</v>
      </c>
      <c r="E216" s="2">
        <v>2.5</v>
      </c>
      <c r="F216" s="2">
        <v>1.68</v>
      </c>
      <c r="G216" s="2">
        <v>0.33</v>
      </c>
      <c r="H216" s="2">
        <v>14.82</v>
      </c>
      <c r="I216" s="2">
        <v>68.97</v>
      </c>
      <c r="J216" s="64"/>
      <c r="K216" s="2">
        <v>6.9</v>
      </c>
      <c r="L216" s="2">
        <v>7.5</v>
      </c>
      <c r="M216" s="2">
        <v>31.799999999999997</v>
      </c>
      <c r="N216" s="2">
        <v>0.92999999999999994</v>
      </c>
      <c r="O216" s="2">
        <v>0</v>
      </c>
      <c r="P216" s="23">
        <v>0</v>
      </c>
      <c r="Q216" s="23">
        <v>0</v>
      </c>
      <c r="R216" s="23">
        <v>0</v>
      </c>
    </row>
    <row r="217" spans="1:20" ht="15" customHeight="1">
      <c r="A217" s="1"/>
      <c r="B217" s="1" t="s">
        <v>16</v>
      </c>
      <c r="C217" s="6" t="s">
        <v>65</v>
      </c>
      <c r="D217" s="1">
        <v>30</v>
      </c>
      <c r="E217" s="40">
        <v>2.5</v>
      </c>
      <c r="F217" s="2">
        <v>2.37</v>
      </c>
      <c r="G217" s="2">
        <v>0.3</v>
      </c>
      <c r="H217" s="2">
        <v>14.49</v>
      </c>
      <c r="I217" s="2">
        <v>70.14</v>
      </c>
      <c r="J217" s="56"/>
      <c r="K217" s="2">
        <v>6.8999999999999995</v>
      </c>
      <c r="L217" s="2">
        <v>9.8999999999999986</v>
      </c>
      <c r="M217" s="2">
        <v>26.099999999999998</v>
      </c>
      <c r="N217" s="2">
        <v>0.33</v>
      </c>
      <c r="O217" s="2">
        <v>0</v>
      </c>
      <c r="P217" s="23">
        <v>0</v>
      </c>
      <c r="Q217" s="23">
        <v>0</v>
      </c>
      <c r="R217" s="23">
        <v>0</v>
      </c>
    </row>
    <row r="218" spans="1:20" ht="15" customHeight="1">
      <c r="A218" s="1">
        <v>386</v>
      </c>
      <c r="B218" s="1" t="s">
        <v>67</v>
      </c>
      <c r="C218" s="29" t="s">
        <v>76</v>
      </c>
      <c r="D218" s="1">
        <v>100</v>
      </c>
      <c r="E218" s="2">
        <v>15.45</v>
      </c>
      <c r="F218" s="2">
        <v>2.7</v>
      </c>
      <c r="G218" s="2">
        <v>2.5</v>
      </c>
      <c r="H218" s="2">
        <v>10.8</v>
      </c>
      <c r="I218" s="2">
        <v>79</v>
      </c>
      <c r="J218" s="56"/>
      <c r="K218" s="2">
        <v>121</v>
      </c>
      <c r="L218" s="2">
        <v>15</v>
      </c>
      <c r="M218" s="2">
        <v>94</v>
      </c>
      <c r="N218" s="2">
        <v>0.1</v>
      </c>
      <c r="O218" s="2">
        <v>20</v>
      </c>
      <c r="P218" s="2">
        <v>4.4999999999999998E-2</v>
      </c>
      <c r="Q218" s="2">
        <v>0.1</v>
      </c>
      <c r="R218" s="2">
        <v>1.35</v>
      </c>
    </row>
    <row r="219" spans="1:20" ht="18" customHeight="1">
      <c r="A219" s="95" t="s">
        <v>12</v>
      </c>
      <c r="B219" s="95"/>
      <c r="C219" s="95"/>
      <c r="D219" s="26">
        <f t="shared" ref="D219:R219" si="19">SUM(D212:D218)</f>
        <v>860</v>
      </c>
      <c r="E219" s="12">
        <f t="shared" si="19"/>
        <v>119.61000000000001</v>
      </c>
      <c r="F219" s="12">
        <f t="shared" si="19"/>
        <v>38.85</v>
      </c>
      <c r="G219" s="12">
        <f t="shared" si="19"/>
        <v>48.53</v>
      </c>
      <c r="H219" s="12">
        <f t="shared" si="19"/>
        <v>117.71000000000001</v>
      </c>
      <c r="I219" s="12">
        <f t="shared" si="19"/>
        <v>1118.0100000000002</v>
      </c>
      <c r="J219" s="12">
        <f t="shared" si="19"/>
        <v>0</v>
      </c>
      <c r="K219" s="12">
        <f t="shared" si="19"/>
        <v>307.74</v>
      </c>
      <c r="L219" s="12">
        <f t="shared" si="19"/>
        <v>124.1</v>
      </c>
      <c r="M219" s="12">
        <f t="shared" si="19"/>
        <v>485.70000000000005</v>
      </c>
      <c r="N219" s="12">
        <f t="shared" si="19"/>
        <v>13.26</v>
      </c>
      <c r="O219" s="12">
        <f t="shared" si="19"/>
        <v>87.399999999999991</v>
      </c>
      <c r="P219" s="12">
        <f t="shared" si="19"/>
        <v>3.9449999999999998</v>
      </c>
      <c r="Q219" s="12">
        <f t="shared" si="19"/>
        <v>0.5</v>
      </c>
      <c r="R219" s="12">
        <f t="shared" si="19"/>
        <v>16.55</v>
      </c>
    </row>
    <row r="220" spans="1:20" ht="18" customHeight="1">
      <c r="A220" s="107" t="s">
        <v>18</v>
      </c>
      <c r="B220" s="107"/>
      <c r="C220" s="107"/>
      <c r="D220" s="107"/>
      <c r="E220" s="12">
        <f t="shared" ref="E220:R220" si="20">E207+E219</f>
        <v>224.13000000000002</v>
      </c>
      <c r="F220" s="12">
        <f t="shared" si="20"/>
        <v>60.25</v>
      </c>
      <c r="G220" s="12">
        <f t="shared" si="20"/>
        <v>78.930000000000007</v>
      </c>
      <c r="H220" s="12">
        <f t="shared" si="20"/>
        <v>226.49</v>
      </c>
      <c r="I220" s="12">
        <f t="shared" si="20"/>
        <v>1897.9600000000003</v>
      </c>
      <c r="J220" s="12">
        <f t="shared" si="20"/>
        <v>0</v>
      </c>
      <c r="K220" s="12">
        <f t="shared" si="20"/>
        <v>444.89</v>
      </c>
      <c r="L220" s="12">
        <f t="shared" si="20"/>
        <v>160.1</v>
      </c>
      <c r="M220" s="12">
        <f t="shared" si="20"/>
        <v>789</v>
      </c>
      <c r="N220" s="12">
        <f t="shared" si="20"/>
        <v>19.71</v>
      </c>
      <c r="O220" s="12">
        <f t="shared" si="20"/>
        <v>427.2</v>
      </c>
      <c r="P220" s="12">
        <f t="shared" si="20"/>
        <v>4.3049999999999997</v>
      </c>
      <c r="Q220" s="12">
        <f t="shared" si="20"/>
        <v>2.34</v>
      </c>
      <c r="R220" s="12">
        <f t="shared" si="20"/>
        <v>16.850000000000001</v>
      </c>
    </row>
    <row r="221" spans="1:20">
      <c r="A221" s="14"/>
      <c r="B221" s="14"/>
      <c r="C221" s="14"/>
      <c r="D221" s="14"/>
      <c r="E221" s="16"/>
      <c r="F221" s="16"/>
      <c r="G221" s="16"/>
      <c r="H221" s="16"/>
      <c r="I221" s="16"/>
      <c r="J221" s="18"/>
      <c r="K221" s="16"/>
      <c r="L221" s="16"/>
      <c r="M221" s="16"/>
      <c r="N221" s="16"/>
      <c r="O221" s="76"/>
      <c r="P221" s="76"/>
      <c r="Q221" s="19"/>
      <c r="R221" s="16"/>
    </row>
    <row r="222" spans="1:20">
      <c r="A222" s="14"/>
      <c r="B222" s="14"/>
      <c r="C222" s="14"/>
      <c r="D222" s="14"/>
      <c r="E222" s="16"/>
      <c r="F222" s="16"/>
      <c r="G222" s="16"/>
      <c r="H222" s="16"/>
      <c r="I222" s="16"/>
      <c r="J222" s="18"/>
      <c r="K222" s="15"/>
      <c r="L222" s="16"/>
      <c r="M222" s="16"/>
      <c r="N222" s="15"/>
      <c r="O222" s="15"/>
      <c r="P222" s="15"/>
      <c r="Q222" s="19"/>
      <c r="R222" s="16"/>
    </row>
    <row r="223" spans="1:20">
      <c r="A223" s="14"/>
      <c r="B223" s="14"/>
      <c r="C223" s="14"/>
      <c r="D223" s="14"/>
      <c r="E223" s="16"/>
      <c r="F223" s="16"/>
      <c r="G223" s="16"/>
      <c r="H223" s="16"/>
      <c r="I223" s="16"/>
      <c r="J223" s="18"/>
      <c r="K223" s="15"/>
      <c r="L223" s="16"/>
      <c r="M223" s="16"/>
      <c r="N223" s="15"/>
      <c r="O223" s="15"/>
      <c r="P223" s="15"/>
      <c r="Q223" s="19"/>
      <c r="R223" s="16"/>
    </row>
    <row r="224" spans="1:20">
      <c r="A224" s="99" t="s">
        <v>39</v>
      </c>
      <c r="B224" s="99"/>
      <c r="C224" s="99"/>
      <c r="D224" s="14"/>
      <c r="E224" s="16"/>
      <c r="F224" s="16"/>
      <c r="G224" s="16"/>
      <c r="H224" s="16"/>
      <c r="I224" s="16"/>
      <c r="J224" s="18"/>
      <c r="K224" s="104" t="s">
        <v>109</v>
      </c>
      <c r="L224" s="104"/>
      <c r="M224" s="104"/>
      <c r="N224" s="104"/>
      <c r="O224" s="104"/>
      <c r="P224" s="104"/>
      <c r="Q224" s="104"/>
      <c r="R224" s="104"/>
      <c r="S224" s="104"/>
      <c r="T224" s="104"/>
    </row>
    <row r="225" spans="1:20">
      <c r="A225" s="100" t="s">
        <v>50</v>
      </c>
      <c r="B225" s="100"/>
      <c r="C225" s="100"/>
      <c r="D225" s="14"/>
      <c r="E225" s="16"/>
      <c r="F225" s="16"/>
      <c r="G225" s="16"/>
      <c r="H225" s="16"/>
      <c r="I225" s="16"/>
      <c r="J225" s="18"/>
      <c r="K225" s="105" t="s">
        <v>123</v>
      </c>
      <c r="L225" s="105"/>
      <c r="M225" s="105"/>
      <c r="N225" s="105"/>
      <c r="O225" s="105"/>
      <c r="P225" s="105"/>
      <c r="Q225" s="105"/>
      <c r="R225" s="105"/>
      <c r="S225" s="105"/>
      <c r="T225" s="105"/>
    </row>
    <row r="226" spans="1:20">
      <c r="A226" s="101" t="s">
        <v>100</v>
      </c>
      <c r="B226" s="101"/>
      <c r="C226" s="101"/>
      <c r="D226" s="14"/>
      <c r="E226" s="16"/>
      <c r="F226" s="16"/>
      <c r="G226" s="16"/>
      <c r="H226" s="16"/>
      <c r="I226" s="16"/>
      <c r="J226" s="18"/>
      <c r="K226" s="103" t="s">
        <v>114</v>
      </c>
      <c r="L226" s="103"/>
      <c r="M226" s="103"/>
      <c r="N226" s="103"/>
      <c r="O226" s="103"/>
      <c r="P226" s="103"/>
      <c r="Q226" s="103"/>
      <c r="R226" s="103"/>
    </row>
    <row r="227" spans="1:20">
      <c r="A227" s="102" t="s">
        <v>149</v>
      </c>
      <c r="B227" s="102"/>
      <c r="C227" s="102"/>
      <c r="D227" s="14"/>
      <c r="E227" s="16"/>
      <c r="F227" s="16"/>
      <c r="G227" s="16"/>
      <c r="H227" s="16"/>
      <c r="I227" s="16"/>
      <c r="J227" s="18"/>
      <c r="K227" s="103" t="s">
        <v>150</v>
      </c>
      <c r="L227" s="103"/>
      <c r="M227" s="103"/>
      <c r="N227" s="103"/>
      <c r="O227" s="103"/>
      <c r="P227" s="103"/>
      <c r="Q227" s="103"/>
      <c r="R227" s="103"/>
    </row>
    <row r="228" spans="1:20" ht="18.75">
      <c r="A228" s="98" t="s">
        <v>5</v>
      </c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</row>
    <row r="229" spans="1:20" ht="15.75">
      <c r="A229" s="90" t="s">
        <v>6</v>
      </c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</row>
    <row r="230" spans="1:20" ht="15.75">
      <c r="A230" s="97" t="s">
        <v>7</v>
      </c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</row>
    <row r="231" spans="1:20" ht="18" customHeight="1">
      <c r="A231" s="108" t="s">
        <v>46</v>
      </c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10"/>
    </row>
    <row r="232" spans="1:20" ht="18.75" customHeight="1">
      <c r="A232" s="92" t="s">
        <v>4</v>
      </c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</row>
    <row r="233" spans="1:20" ht="18" customHeight="1">
      <c r="A233" s="96" t="s">
        <v>28</v>
      </c>
      <c r="B233" s="91" t="s">
        <v>0</v>
      </c>
      <c r="C233" s="96" t="s">
        <v>37</v>
      </c>
      <c r="D233" s="91" t="s">
        <v>1</v>
      </c>
      <c r="E233" s="91" t="s">
        <v>2</v>
      </c>
      <c r="F233" s="93" t="s">
        <v>56</v>
      </c>
      <c r="G233" s="93" t="s">
        <v>57</v>
      </c>
      <c r="H233" s="93" t="s">
        <v>58</v>
      </c>
      <c r="I233" s="91" t="s">
        <v>3</v>
      </c>
      <c r="J233" s="13"/>
      <c r="K233" s="7" t="s">
        <v>59</v>
      </c>
      <c r="L233" s="7"/>
      <c r="M233" s="7"/>
      <c r="N233" s="7"/>
      <c r="O233" s="91" t="s">
        <v>60</v>
      </c>
      <c r="P233" s="91"/>
      <c r="Q233" s="91"/>
      <c r="R233" s="91"/>
    </row>
    <row r="234" spans="1:20" ht="15" customHeight="1">
      <c r="A234" s="96"/>
      <c r="B234" s="91"/>
      <c r="C234" s="96"/>
      <c r="D234" s="91"/>
      <c r="E234" s="91"/>
      <c r="F234" s="94"/>
      <c r="G234" s="94"/>
      <c r="H234" s="94"/>
      <c r="I234" s="91"/>
      <c r="J234" s="13"/>
      <c r="K234" s="33" t="s">
        <v>29</v>
      </c>
      <c r="L234" s="26" t="s">
        <v>30</v>
      </c>
      <c r="M234" s="26" t="s">
        <v>31</v>
      </c>
      <c r="N234" s="26" t="s">
        <v>32</v>
      </c>
      <c r="O234" s="26" t="s">
        <v>33</v>
      </c>
      <c r="P234" s="26" t="s">
        <v>66</v>
      </c>
      <c r="Q234" s="26" t="s">
        <v>35</v>
      </c>
      <c r="R234" s="26" t="s">
        <v>36</v>
      </c>
    </row>
    <row r="235" spans="1:20" ht="30.75" customHeight="1">
      <c r="A235" s="59">
        <v>175</v>
      </c>
      <c r="B235" s="59" t="s">
        <v>8</v>
      </c>
      <c r="C235" s="47" t="s">
        <v>80</v>
      </c>
      <c r="D235" s="57" t="s">
        <v>117</v>
      </c>
      <c r="E235" s="58">
        <v>23.67</v>
      </c>
      <c r="F235" s="57">
        <v>4.25</v>
      </c>
      <c r="G235" s="58">
        <v>9.1999999999999993</v>
      </c>
      <c r="H235" s="57">
        <v>38.15</v>
      </c>
      <c r="I235" s="57">
        <v>253.18</v>
      </c>
      <c r="J235" s="57">
        <v>195</v>
      </c>
      <c r="K235" s="58">
        <v>124.66</v>
      </c>
      <c r="L235" s="58">
        <v>34.68</v>
      </c>
      <c r="M235" s="58">
        <v>146.04</v>
      </c>
      <c r="N235" s="58">
        <v>0.78</v>
      </c>
      <c r="O235" s="57">
        <v>51.06</v>
      </c>
      <c r="P235" s="58">
        <v>0.1</v>
      </c>
      <c r="Q235" s="57">
        <v>0.54</v>
      </c>
      <c r="R235" s="40">
        <v>0.9</v>
      </c>
    </row>
    <row r="236" spans="1:20" ht="18" customHeight="1">
      <c r="A236" s="1"/>
      <c r="B236" s="1" t="s">
        <v>9</v>
      </c>
      <c r="C236" s="6" t="s">
        <v>65</v>
      </c>
      <c r="D236" s="1">
        <v>50</v>
      </c>
      <c r="E236" s="2">
        <v>4.17</v>
      </c>
      <c r="F236" s="2">
        <v>3.95</v>
      </c>
      <c r="G236" s="2">
        <v>0.5</v>
      </c>
      <c r="H236" s="2">
        <v>24.15</v>
      </c>
      <c r="I236" s="2">
        <v>116.9</v>
      </c>
      <c r="J236" s="29"/>
      <c r="K236" s="2">
        <v>11.5</v>
      </c>
      <c r="L236" s="2">
        <v>16.5</v>
      </c>
      <c r="M236" s="2">
        <v>43.5</v>
      </c>
      <c r="N236" s="2">
        <v>0.55000000000000004</v>
      </c>
      <c r="O236" s="1">
        <v>0</v>
      </c>
      <c r="P236" s="23">
        <v>0</v>
      </c>
      <c r="Q236" s="23">
        <v>0</v>
      </c>
      <c r="R236" s="23">
        <v>0</v>
      </c>
      <c r="S236" s="28"/>
    </row>
    <row r="237" spans="1:20" ht="18" customHeight="1">
      <c r="A237" s="30">
        <v>15</v>
      </c>
      <c r="B237" s="1" t="s">
        <v>10</v>
      </c>
      <c r="C237" s="29" t="s">
        <v>81</v>
      </c>
      <c r="D237" s="1">
        <v>20</v>
      </c>
      <c r="E237" s="2">
        <v>21.76</v>
      </c>
      <c r="F237" s="40">
        <v>4.6399999999999997</v>
      </c>
      <c r="G237" s="40">
        <v>5.9</v>
      </c>
      <c r="H237" s="38">
        <v>0</v>
      </c>
      <c r="I237" s="40">
        <v>71.66</v>
      </c>
      <c r="J237" s="66"/>
      <c r="K237" s="40">
        <v>176</v>
      </c>
      <c r="L237" s="40">
        <v>7</v>
      </c>
      <c r="M237" s="40">
        <v>100</v>
      </c>
      <c r="N237" s="40">
        <v>0.2</v>
      </c>
      <c r="O237" s="40">
        <v>52</v>
      </c>
      <c r="P237" s="38">
        <v>0</v>
      </c>
      <c r="Q237" s="38">
        <v>0</v>
      </c>
      <c r="R237" s="38">
        <v>0</v>
      </c>
      <c r="S237" s="28"/>
    </row>
    <row r="238" spans="1:20" ht="18" customHeight="1">
      <c r="A238" s="1"/>
      <c r="B238" s="1" t="s">
        <v>14</v>
      </c>
      <c r="C238" s="29" t="s">
        <v>27</v>
      </c>
      <c r="D238" s="1">
        <v>25</v>
      </c>
      <c r="E238" s="2">
        <v>6.5</v>
      </c>
      <c r="F238" s="2">
        <v>1.75</v>
      </c>
      <c r="G238" s="2">
        <v>4.5</v>
      </c>
      <c r="H238" s="2">
        <v>16.5</v>
      </c>
      <c r="I238" s="2">
        <v>100</v>
      </c>
      <c r="J238" s="1"/>
      <c r="K238" s="2">
        <v>5.75</v>
      </c>
      <c r="L238" s="2">
        <v>2.5</v>
      </c>
      <c r="M238" s="2">
        <v>16.25</v>
      </c>
      <c r="N238" s="2">
        <v>1.05</v>
      </c>
      <c r="O238" s="23">
        <v>0</v>
      </c>
      <c r="P238" s="2">
        <v>0.09</v>
      </c>
      <c r="Q238" s="2">
        <v>0.42</v>
      </c>
      <c r="R238" s="23">
        <f t="shared" ref="R238" si="21">0*30/50</f>
        <v>0</v>
      </c>
      <c r="S238" s="28"/>
    </row>
    <row r="239" spans="1:20" s="83" customFormat="1" ht="18" customHeight="1">
      <c r="A239" s="1">
        <v>382</v>
      </c>
      <c r="B239" s="1" t="s">
        <v>15</v>
      </c>
      <c r="C239" s="35" t="s">
        <v>11</v>
      </c>
      <c r="D239" s="36">
        <v>200</v>
      </c>
      <c r="E239" s="40">
        <v>17.12</v>
      </c>
      <c r="F239" s="36">
        <v>2.94</v>
      </c>
      <c r="G239" s="36">
        <v>3.42</v>
      </c>
      <c r="H239" s="36">
        <v>17.579999999999998</v>
      </c>
      <c r="I239" s="40">
        <v>118.6</v>
      </c>
      <c r="J239" s="36"/>
      <c r="K239" s="40">
        <v>152.19999999999999</v>
      </c>
      <c r="L239" s="40">
        <v>21.34</v>
      </c>
      <c r="M239" s="40">
        <v>124.56</v>
      </c>
      <c r="N239" s="40">
        <v>0.48</v>
      </c>
      <c r="O239" s="40">
        <v>24.4</v>
      </c>
      <c r="P239" s="40">
        <v>0.06</v>
      </c>
      <c r="Q239" s="37">
        <v>0.17</v>
      </c>
      <c r="R239" s="40">
        <v>1.59</v>
      </c>
    </row>
    <row r="240" spans="1:20" ht="18" customHeight="1">
      <c r="A240" s="95" t="s">
        <v>12</v>
      </c>
      <c r="B240" s="95"/>
      <c r="C240" s="95"/>
      <c r="D240" s="82">
        <v>500</v>
      </c>
      <c r="E240" s="12">
        <f t="shared" ref="E240:R240" si="22">SUM(E235:E239)</f>
        <v>73.220000000000013</v>
      </c>
      <c r="F240" s="12">
        <f t="shared" si="22"/>
        <v>17.53</v>
      </c>
      <c r="G240" s="12">
        <f t="shared" si="22"/>
        <v>23.520000000000003</v>
      </c>
      <c r="H240" s="12">
        <f t="shared" si="22"/>
        <v>96.38</v>
      </c>
      <c r="I240" s="12">
        <f t="shared" si="22"/>
        <v>660.34</v>
      </c>
      <c r="J240" s="12">
        <f t="shared" si="22"/>
        <v>195</v>
      </c>
      <c r="K240" s="12">
        <f t="shared" si="22"/>
        <v>470.10999999999996</v>
      </c>
      <c r="L240" s="12">
        <f t="shared" si="22"/>
        <v>82.02</v>
      </c>
      <c r="M240" s="12">
        <f t="shared" si="22"/>
        <v>430.34999999999997</v>
      </c>
      <c r="N240" s="12">
        <f t="shared" si="22"/>
        <v>3.06</v>
      </c>
      <c r="O240" s="12">
        <f t="shared" si="22"/>
        <v>127.46000000000001</v>
      </c>
      <c r="P240" s="12">
        <f t="shared" si="22"/>
        <v>0.25</v>
      </c>
      <c r="Q240" s="12">
        <f t="shared" si="22"/>
        <v>1.1299999999999999</v>
      </c>
      <c r="R240" s="12">
        <f t="shared" si="22"/>
        <v>2.4900000000000002</v>
      </c>
    </row>
    <row r="241" spans="1:19" ht="18" customHeight="1">
      <c r="A241" s="92" t="s">
        <v>13</v>
      </c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</row>
    <row r="242" spans="1:19" ht="18" customHeight="1">
      <c r="A242" s="96" t="s">
        <v>28</v>
      </c>
      <c r="B242" s="91" t="s">
        <v>0</v>
      </c>
      <c r="C242" s="96" t="s">
        <v>37</v>
      </c>
      <c r="D242" s="91" t="s">
        <v>1</v>
      </c>
      <c r="E242" s="91" t="s">
        <v>2</v>
      </c>
      <c r="F242" s="93" t="s">
        <v>56</v>
      </c>
      <c r="G242" s="93" t="s">
        <v>57</v>
      </c>
      <c r="H242" s="93" t="s">
        <v>58</v>
      </c>
      <c r="I242" s="91" t="s">
        <v>3</v>
      </c>
      <c r="J242" s="13"/>
      <c r="K242" s="7" t="s">
        <v>59</v>
      </c>
      <c r="L242" s="7"/>
      <c r="M242" s="7"/>
      <c r="N242" s="7"/>
      <c r="O242" s="91" t="s">
        <v>60</v>
      </c>
      <c r="P242" s="91"/>
      <c r="Q242" s="91"/>
      <c r="R242" s="91"/>
    </row>
    <row r="243" spans="1:19" ht="15" customHeight="1">
      <c r="A243" s="96"/>
      <c r="B243" s="91"/>
      <c r="C243" s="96"/>
      <c r="D243" s="91"/>
      <c r="E243" s="91"/>
      <c r="F243" s="94"/>
      <c r="G243" s="94"/>
      <c r="H243" s="94"/>
      <c r="I243" s="91"/>
      <c r="J243" s="13"/>
      <c r="K243" s="33" t="s">
        <v>29</v>
      </c>
      <c r="L243" s="26" t="s">
        <v>30</v>
      </c>
      <c r="M243" s="26" t="s">
        <v>31</v>
      </c>
      <c r="N243" s="26" t="s">
        <v>32</v>
      </c>
      <c r="O243" s="26" t="s">
        <v>33</v>
      </c>
      <c r="P243" s="26" t="s">
        <v>66</v>
      </c>
      <c r="Q243" s="26" t="s">
        <v>35</v>
      </c>
      <c r="R243" s="26" t="s">
        <v>36</v>
      </c>
    </row>
    <row r="244" spans="1:19" ht="18" customHeight="1">
      <c r="A244" s="1">
        <v>71</v>
      </c>
      <c r="B244" s="1" t="s">
        <v>8</v>
      </c>
      <c r="C244" s="53" t="s">
        <v>72</v>
      </c>
      <c r="D244" s="1">
        <v>60</v>
      </c>
      <c r="E244" s="2">
        <v>22.09</v>
      </c>
      <c r="F244" s="68">
        <v>0.5</v>
      </c>
      <c r="G244" s="87">
        <v>0</v>
      </c>
      <c r="H244" s="68">
        <v>2</v>
      </c>
      <c r="I244" s="2">
        <v>9.6</v>
      </c>
      <c r="J244" s="86"/>
      <c r="K244" s="2">
        <v>13.8</v>
      </c>
      <c r="L244" s="23">
        <v>0</v>
      </c>
      <c r="M244" s="23">
        <v>0</v>
      </c>
      <c r="N244" s="2">
        <v>0.3</v>
      </c>
      <c r="O244" s="23">
        <v>0</v>
      </c>
      <c r="P244" s="23">
        <v>0</v>
      </c>
      <c r="Q244" s="23">
        <v>0</v>
      </c>
      <c r="R244" s="2">
        <v>3</v>
      </c>
    </row>
    <row r="245" spans="1:19" ht="18.75" customHeight="1">
      <c r="A245" s="1">
        <v>102</v>
      </c>
      <c r="B245" s="1" t="s">
        <v>9</v>
      </c>
      <c r="C245" s="5" t="s">
        <v>96</v>
      </c>
      <c r="D245" s="1">
        <v>200</v>
      </c>
      <c r="E245" s="2">
        <v>7.16</v>
      </c>
      <c r="F245" s="2">
        <v>5.0999999999999996</v>
      </c>
      <c r="G245" s="2">
        <v>5.4</v>
      </c>
      <c r="H245" s="2">
        <v>23.9</v>
      </c>
      <c r="I245" s="2">
        <v>163.80000000000001</v>
      </c>
      <c r="J245" s="56"/>
      <c r="K245" s="2">
        <v>45.8</v>
      </c>
      <c r="L245" s="2">
        <v>35.5</v>
      </c>
      <c r="M245" s="2">
        <v>0</v>
      </c>
      <c r="N245" s="2">
        <v>4.5999999999999996</v>
      </c>
      <c r="O245" s="23">
        <v>0</v>
      </c>
      <c r="P245" s="23">
        <v>0</v>
      </c>
      <c r="Q245" s="23">
        <v>0</v>
      </c>
      <c r="R245" s="2">
        <v>11.2</v>
      </c>
      <c r="S245" s="25"/>
    </row>
    <row r="246" spans="1:19" ht="18.75" customHeight="1">
      <c r="A246" s="1">
        <v>234</v>
      </c>
      <c r="B246" s="1" t="s">
        <v>10</v>
      </c>
      <c r="C246" s="6" t="s">
        <v>52</v>
      </c>
      <c r="D246" s="1" t="s">
        <v>87</v>
      </c>
      <c r="E246" s="2">
        <v>36.950000000000003</v>
      </c>
      <c r="F246" s="2">
        <v>12.7</v>
      </c>
      <c r="G246" s="2">
        <v>16.2</v>
      </c>
      <c r="H246" s="2">
        <v>10.1</v>
      </c>
      <c r="I246" s="2">
        <v>236.6</v>
      </c>
      <c r="J246" s="32"/>
      <c r="K246" s="2">
        <v>126.1</v>
      </c>
      <c r="L246" s="23">
        <v>0</v>
      </c>
      <c r="M246" s="23">
        <v>0</v>
      </c>
      <c r="N246" s="2">
        <v>0.9</v>
      </c>
      <c r="O246" s="23">
        <v>0</v>
      </c>
      <c r="P246" s="2">
        <v>0.2</v>
      </c>
      <c r="Q246" s="23">
        <v>0</v>
      </c>
      <c r="R246" s="2">
        <v>6.1</v>
      </c>
      <c r="S246" s="25"/>
    </row>
    <row r="247" spans="1:19" ht="18.75" customHeight="1">
      <c r="A247" s="1">
        <v>312</v>
      </c>
      <c r="B247" s="1" t="s">
        <v>14</v>
      </c>
      <c r="C247" s="5" t="s">
        <v>124</v>
      </c>
      <c r="D247" s="1">
        <v>150</v>
      </c>
      <c r="E247" s="1">
        <v>22.44</v>
      </c>
      <c r="F247" s="2">
        <v>3.1</v>
      </c>
      <c r="G247" s="2">
        <v>5.0999999999999996</v>
      </c>
      <c r="H247" s="2">
        <v>18.57</v>
      </c>
      <c r="I247" s="2">
        <v>132.6</v>
      </c>
      <c r="J247" s="64"/>
      <c r="K247" s="2">
        <v>170.4</v>
      </c>
      <c r="L247" s="2">
        <v>16.649999999999999</v>
      </c>
      <c r="M247" s="2">
        <v>109.98</v>
      </c>
      <c r="N247" s="2">
        <v>0.37</v>
      </c>
      <c r="O247" s="2">
        <v>0.27</v>
      </c>
      <c r="P247" s="2">
        <v>0.05</v>
      </c>
      <c r="Q247" s="2">
        <v>0.12</v>
      </c>
      <c r="R247" s="2">
        <v>1.51</v>
      </c>
      <c r="S247" s="25"/>
    </row>
    <row r="248" spans="1:19" ht="18.75" customHeight="1">
      <c r="A248" s="1">
        <v>349</v>
      </c>
      <c r="B248" s="1" t="s">
        <v>15</v>
      </c>
      <c r="C248" s="4" t="s">
        <v>51</v>
      </c>
      <c r="D248" s="36">
        <v>200</v>
      </c>
      <c r="E248" s="1">
        <v>6.22</v>
      </c>
      <c r="F248" s="2">
        <v>0.6</v>
      </c>
      <c r="G248" s="2">
        <v>0.09</v>
      </c>
      <c r="H248" s="1">
        <v>32.01</v>
      </c>
      <c r="I248" s="2">
        <v>132.80000000000001</v>
      </c>
      <c r="J248" s="29"/>
      <c r="K248" s="2">
        <v>32.479999999999997</v>
      </c>
      <c r="L248" s="2">
        <v>17.46</v>
      </c>
      <c r="M248" s="2">
        <v>23.44</v>
      </c>
      <c r="N248" s="2">
        <v>0.7</v>
      </c>
      <c r="O248" s="23">
        <v>0</v>
      </c>
      <c r="P248" s="2">
        <v>0.02</v>
      </c>
      <c r="Q248" s="2">
        <v>0.26</v>
      </c>
      <c r="R248" s="2">
        <v>0.73</v>
      </c>
      <c r="S248" s="25"/>
    </row>
    <row r="249" spans="1:19" ht="18" customHeight="1">
      <c r="A249" s="1"/>
      <c r="B249" s="39" t="s">
        <v>16</v>
      </c>
      <c r="C249" s="4" t="s">
        <v>77</v>
      </c>
      <c r="D249" s="1">
        <v>30</v>
      </c>
      <c r="E249" s="2">
        <v>2.5</v>
      </c>
      <c r="F249" s="2">
        <v>1.68</v>
      </c>
      <c r="G249" s="2">
        <v>0.33</v>
      </c>
      <c r="H249" s="2">
        <v>14.82</v>
      </c>
      <c r="I249" s="2">
        <v>68.97</v>
      </c>
      <c r="J249" s="56"/>
      <c r="K249" s="2">
        <v>6.9</v>
      </c>
      <c r="L249" s="2">
        <v>7.5</v>
      </c>
      <c r="M249" s="2">
        <v>31.799999999999997</v>
      </c>
      <c r="N249" s="2">
        <v>0.92999999999999994</v>
      </c>
      <c r="O249" s="23">
        <v>0</v>
      </c>
      <c r="P249" s="23">
        <v>0</v>
      </c>
      <c r="Q249" s="23">
        <v>0</v>
      </c>
      <c r="R249" s="23">
        <v>0</v>
      </c>
      <c r="S249" s="27"/>
    </row>
    <row r="250" spans="1:19" ht="18" customHeight="1">
      <c r="A250" s="1"/>
      <c r="B250" s="39" t="s">
        <v>67</v>
      </c>
      <c r="C250" s="6" t="s">
        <v>65</v>
      </c>
      <c r="D250" s="1">
        <v>30</v>
      </c>
      <c r="E250" s="40">
        <v>2.5</v>
      </c>
      <c r="F250" s="2">
        <v>2.37</v>
      </c>
      <c r="G250" s="2">
        <v>0.3</v>
      </c>
      <c r="H250" s="2">
        <v>14.49</v>
      </c>
      <c r="I250" s="2">
        <v>70.14</v>
      </c>
      <c r="J250" s="56"/>
      <c r="K250" s="2">
        <v>6.8999999999999995</v>
      </c>
      <c r="L250" s="2">
        <v>9.8999999999999986</v>
      </c>
      <c r="M250" s="2">
        <v>26.099999999999998</v>
      </c>
      <c r="N250" s="2">
        <v>0.33</v>
      </c>
      <c r="O250" s="23">
        <v>0</v>
      </c>
      <c r="P250" s="23">
        <v>0</v>
      </c>
      <c r="Q250" s="23">
        <v>0</v>
      </c>
      <c r="R250" s="23">
        <v>0</v>
      </c>
      <c r="S250" s="25"/>
    </row>
    <row r="251" spans="1:19" ht="18" customHeight="1">
      <c r="A251" s="1">
        <v>386</v>
      </c>
      <c r="B251" s="39" t="s">
        <v>74</v>
      </c>
      <c r="C251" s="29" t="s">
        <v>76</v>
      </c>
      <c r="D251" s="1">
        <v>100</v>
      </c>
      <c r="E251" s="2">
        <v>15.45</v>
      </c>
      <c r="F251" s="2">
        <v>2.7</v>
      </c>
      <c r="G251" s="2">
        <v>2.5</v>
      </c>
      <c r="H251" s="2">
        <v>10.8</v>
      </c>
      <c r="I251" s="2">
        <v>79</v>
      </c>
      <c r="J251" s="56"/>
      <c r="K251" s="2">
        <v>121</v>
      </c>
      <c r="L251" s="2">
        <v>15</v>
      </c>
      <c r="M251" s="2">
        <v>94</v>
      </c>
      <c r="N251" s="2">
        <v>0.1</v>
      </c>
      <c r="O251" s="2">
        <v>20</v>
      </c>
      <c r="P251" s="2">
        <v>4.4999999999999998E-2</v>
      </c>
      <c r="Q251" s="2">
        <v>0.1</v>
      </c>
      <c r="R251" s="2">
        <v>1.35</v>
      </c>
      <c r="S251" s="25"/>
    </row>
    <row r="252" spans="1:19" ht="18" customHeight="1">
      <c r="A252" s="95" t="s">
        <v>12</v>
      </c>
      <c r="B252" s="95"/>
      <c r="C252" s="95"/>
      <c r="D252" s="26">
        <v>865</v>
      </c>
      <c r="E252" s="12">
        <f>SUM(E244:E251)</f>
        <v>115.31</v>
      </c>
      <c r="F252" s="26">
        <f t="shared" ref="F252:R252" si="23">SUM(F244:F251)</f>
        <v>28.75</v>
      </c>
      <c r="G252" s="26">
        <f t="shared" si="23"/>
        <v>29.92</v>
      </c>
      <c r="H252" s="26">
        <f t="shared" si="23"/>
        <v>126.69</v>
      </c>
      <c r="I252" s="26">
        <f t="shared" si="23"/>
        <v>893.5100000000001</v>
      </c>
      <c r="J252" s="26">
        <f t="shared" si="23"/>
        <v>0</v>
      </c>
      <c r="K252" s="12">
        <f t="shared" si="23"/>
        <v>523.38</v>
      </c>
      <c r="L252" s="12">
        <f t="shared" si="23"/>
        <v>102.00999999999999</v>
      </c>
      <c r="M252" s="12">
        <f t="shared" si="23"/>
        <v>285.32000000000005</v>
      </c>
      <c r="N252" s="12">
        <f t="shared" si="23"/>
        <v>8.2299999999999986</v>
      </c>
      <c r="O252" s="12">
        <f t="shared" si="23"/>
        <v>20.27</v>
      </c>
      <c r="P252" s="12">
        <f t="shared" si="23"/>
        <v>0.315</v>
      </c>
      <c r="Q252" s="12">
        <f t="shared" si="23"/>
        <v>0.48</v>
      </c>
      <c r="R252" s="12">
        <f t="shared" si="23"/>
        <v>23.89</v>
      </c>
    </row>
    <row r="253" spans="1:19" ht="18" customHeight="1">
      <c r="A253" s="107" t="s">
        <v>18</v>
      </c>
      <c r="B253" s="107"/>
      <c r="C253" s="107"/>
      <c r="D253" s="107"/>
      <c r="E253" s="12">
        <f>E240+E252</f>
        <v>188.53000000000003</v>
      </c>
      <c r="F253" s="12">
        <f>F240+F252</f>
        <v>46.28</v>
      </c>
      <c r="G253" s="12">
        <f>G240+G252</f>
        <v>53.440000000000005</v>
      </c>
      <c r="H253" s="12">
        <f>H240+H252</f>
        <v>223.07</v>
      </c>
      <c r="I253" s="12">
        <f>I240+I252</f>
        <v>1553.8500000000001</v>
      </c>
      <c r="J253" s="56"/>
      <c r="K253" s="12">
        <f t="shared" ref="K253:R253" si="24">K240+K252</f>
        <v>993.49</v>
      </c>
      <c r="L253" s="12">
        <f t="shared" si="24"/>
        <v>184.02999999999997</v>
      </c>
      <c r="M253" s="12">
        <f t="shared" si="24"/>
        <v>715.67000000000007</v>
      </c>
      <c r="N253" s="12">
        <f t="shared" si="24"/>
        <v>11.29</v>
      </c>
      <c r="O253" s="12">
        <f t="shared" si="24"/>
        <v>147.73000000000002</v>
      </c>
      <c r="P253" s="12">
        <f t="shared" si="24"/>
        <v>0.56499999999999995</v>
      </c>
      <c r="Q253" s="12">
        <f t="shared" si="24"/>
        <v>1.6099999999999999</v>
      </c>
      <c r="R253" s="12">
        <f t="shared" si="24"/>
        <v>26.380000000000003</v>
      </c>
    </row>
    <row r="254" spans="1:19">
      <c r="A254" s="20"/>
      <c r="B254" s="20"/>
      <c r="C254" s="20"/>
      <c r="D254" s="20"/>
      <c r="E254" s="21"/>
      <c r="F254" s="21"/>
      <c r="G254" s="21"/>
      <c r="H254" s="21"/>
      <c r="I254" s="21"/>
      <c r="K254" s="21"/>
      <c r="L254" s="8"/>
      <c r="M254" s="21"/>
      <c r="N254" s="21"/>
      <c r="O254" s="21"/>
      <c r="P254" s="8"/>
      <c r="Q254" s="8"/>
      <c r="R254" s="21"/>
    </row>
    <row r="255" spans="1:19">
      <c r="A255" s="20"/>
      <c r="B255" s="20"/>
      <c r="C255" s="20"/>
      <c r="D255" s="20"/>
      <c r="E255" s="21"/>
      <c r="F255" s="21"/>
      <c r="G255" s="21"/>
      <c r="H255" s="21"/>
      <c r="I255" s="21"/>
      <c r="K255" s="21"/>
      <c r="L255" s="8"/>
      <c r="M255" s="21"/>
      <c r="N255" s="21"/>
      <c r="O255" s="21"/>
      <c r="P255" s="8"/>
      <c r="Q255" s="8"/>
      <c r="R255" s="21"/>
    </row>
    <row r="256" spans="1:19">
      <c r="A256" s="20"/>
      <c r="B256" s="20"/>
      <c r="C256" s="20"/>
      <c r="D256" s="20"/>
      <c r="E256" s="21"/>
      <c r="F256" s="21"/>
      <c r="G256" s="21"/>
      <c r="H256" s="21"/>
      <c r="I256" s="21"/>
      <c r="K256" s="21"/>
      <c r="L256" s="8"/>
      <c r="M256" s="21"/>
      <c r="N256" s="21"/>
      <c r="O256" s="21"/>
      <c r="P256" s="8"/>
      <c r="Q256" s="8"/>
      <c r="R256" s="21"/>
    </row>
    <row r="257" spans="1:20">
      <c r="A257" s="99" t="s">
        <v>39</v>
      </c>
      <c r="B257" s="99"/>
      <c r="C257" s="99"/>
      <c r="D257" s="20"/>
      <c r="E257" s="21"/>
      <c r="F257" s="21"/>
      <c r="G257" s="21"/>
      <c r="H257" s="21"/>
      <c r="I257" s="21"/>
      <c r="K257" s="104" t="s">
        <v>108</v>
      </c>
      <c r="L257" s="104"/>
      <c r="M257" s="104"/>
      <c r="N257" s="104"/>
      <c r="O257" s="104"/>
      <c r="P257" s="104"/>
      <c r="Q257" s="104"/>
      <c r="R257" s="104"/>
      <c r="S257" s="104"/>
      <c r="T257" s="104"/>
    </row>
    <row r="258" spans="1:20">
      <c r="A258" s="100" t="s">
        <v>50</v>
      </c>
      <c r="B258" s="100"/>
      <c r="C258" s="100"/>
      <c r="D258" s="20"/>
      <c r="E258" s="21"/>
      <c r="F258" s="21"/>
      <c r="G258" s="21"/>
      <c r="H258" s="21"/>
      <c r="I258" s="21"/>
      <c r="K258" s="105" t="s">
        <v>123</v>
      </c>
      <c r="L258" s="105"/>
      <c r="M258" s="105"/>
      <c r="N258" s="105"/>
      <c r="O258" s="105"/>
      <c r="P258" s="105"/>
      <c r="Q258" s="105"/>
      <c r="R258" s="105"/>
      <c r="S258" s="105"/>
      <c r="T258" s="105"/>
    </row>
    <row r="259" spans="1:20">
      <c r="A259" s="101" t="s">
        <v>100</v>
      </c>
      <c r="B259" s="101"/>
      <c r="C259" s="101"/>
      <c r="D259" s="20"/>
      <c r="E259" s="21"/>
      <c r="F259" s="21"/>
      <c r="G259" s="21"/>
      <c r="H259" s="21"/>
      <c r="I259" s="21"/>
      <c r="K259" s="103" t="s">
        <v>114</v>
      </c>
      <c r="L259" s="103"/>
      <c r="M259" s="103"/>
      <c r="N259" s="103"/>
      <c r="O259" s="103"/>
      <c r="P259" s="103"/>
      <c r="Q259" s="103"/>
      <c r="R259" s="103"/>
    </row>
    <row r="260" spans="1:20">
      <c r="A260" s="102" t="s">
        <v>149</v>
      </c>
      <c r="B260" s="102"/>
      <c r="C260" s="102"/>
      <c r="D260" s="20"/>
      <c r="E260" s="21"/>
      <c r="F260" s="21"/>
      <c r="G260" s="21"/>
      <c r="H260" s="21"/>
      <c r="I260" s="21"/>
      <c r="K260" s="103" t="s">
        <v>150</v>
      </c>
      <c r="L260" s="103"/>
      <c r="M260" s="103"/>
      <c r="N260" s="103"/>
      <c r="O260" s="103"/>
      <c r="P260" s="103"/>
      <c r="Q260" s="103"/>
      <c r="R260" s="103"/>
    </row>
    <row r="261" spans="1:20" ht="18.75">
      <c r="A261" s="98" t="s">
        <v>5</v>
      </c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</row>
    <row r="262" spans="1:20" ht="15.75">
      <c r="A262" s="90" t="s">
        <v>6</v>
      </c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</row>
    <row r="263" spans="1:20" ht="15.75">
      <c r="A263" s="97" t="s">
        <v>7</v>
      </c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</row>
    <row r="264" spans="1:20" ht="18" customHeight="1">
      <c r="A264" s="135" t="s">
        <v>47</v>
      </c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7"/>
    </row>
    <row r="265" spans="1:20" ht="18.75" customHeight="1">
      <c r="A265" s="92" t="s">
        <v>4</v>
      </c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</row>
    <row r="266" spans="1:20" ht="15" customHeight="1">
      <c r="A266" s="96" t="s">
        <v>28</v>
      </c>
      <c r="B266" s="91" t="s">
        <v>0</v>
      </c>
      <c r="C266" s="96" t="s">
        <v>37</v>
      </c>
      <c r="D266" s="91" t="s">
        <v>1</v>
      </c>
      <c r="E266" s="91" t="s">
        <v>2</v>
      </c>
      <c r="F266" s="93" t="s">
        <v>56</v>
      </c>
      <c r="G266" s="93" t="s">
        <v>57</v>
      </c>
      <c r="H266" s="93" t="s">
        <v>58</v>
      </c>
      <c r="I266" s="91" t="s">
        <v>3</v>
      </c>
      <c r="J266" s="13"/>
      <c r="K266" s="7" t="s">
        <v>59</v>
      </c>
      <c r="L266" s="7"/>
      <c r="M266" s="7"/>
      <c r="N266" s="7"/>
      <c r="O266" s="91" t="s">
        <v>60</v>
      </c>
      <c r="P266" s="91"/>
      <c r="Q266" s="91"/>
      <c r="R266" s="91"/>
    </row>
    <row r="267" spans="1:20" ht="18" customHeight="1">
      <c r="A267" s="96"/>
      <c r="B267" s="91"/>
      <c r="C267" s="96"/>
      <c r="D267" s="91"/>
      <c r="E267" s="91"/>
      <c r="F267" s="106"/>
      <c r="G267" s="106"/>
      <c r="H267" s="106"/>
      <c r="I267" s="91"/>
      <c r="J267" s="13"/>
      <c r="K267" s="88" t="s">
        <v>29</v>
      </c>
      <c r="L267" s="88" t="s">
        <v>30</v>
      </c>
      <c r="M267" s="88" t="s">
        <v>31</v>
      </c>
      <c r="N267" s="88" t="s">
        <v>32</v>
      </c>
      <c r="O267" s="88" t="s">
        <v>33</v>
      </c>
      <c r="P267" s="88" t="s">
        <v>66</v>
      </c>
      <c r="Q267" s="88" t="s">
        <v>35</v>
      </c>
      <c r="R267" s="88" t="s">
        <v>36</v>
      </c>
    </row>
    <row r="268" spans="1:20" ht="15" customHeight="1">
      <c r="A268" s="96"/>
      <c r="B268" s="91"/>
      <c r="C268" s="96"/>
      <c r="D268" s="91"/>
      <c r="E268" s="91"/>
      <c r="F268" s="94"/>
      <c r="G268" s="94"/>
      <c r="H268" s="94"/>
      <c r="I268" s="91"/>
      <c r="J268" s="13"/>
      <c r="K268" s="89"/>
      <c r="L268" s="89"/>
      <c r="M268" s="89"/>
      <c r="N268" s="89"/>
      <c r="O268" s="89"/>
      <c r="P268" s="89"/>
      <c r="Q268" s="89"/>
      <c r="R268" s="89"/>
    </row>
    <row r="269" spans="1:20" ht="30" customHeight="1">
      <c r="A269" s="1">
        <v>173</v>
      </c>
      <c r="B269" s="1" t="s">
        <v>8</v>
      </c>
      <c r="C269" s="49" t="s">
        <v>83</v>
      </c>
      <c r="D269" s="36" t="s">
        <v>117</v>
      </c>
      <c r="E269" s="40">
        <v>23.57</v>
      </c>
      <c r="F269" s="40">
        <v>5.27</v>
      </c>
      <c r="G269" s="40">
        <v>15.7</v>
      </c>
      <c r="H269" s="40">
        <v>30.96</v>
      </c>
      <c r="I269" s="40">
        <v>242.65</v>
      </c>
      <c r="J269" s="40"/>
      <c r="K269" s="40">
        <v>118.01</v>
      </c>
      <c r="L269" s="40">
        <v>44.27</v>
      </c>
      <c r="M269" s="40">
        <v>160.78</v>
      </c>
      <c r="N269" s="40">
        <v>1.01</v>
      </c>
      <c r="O269" s="40">
        <v>3.8095238095238099E-2</v>
      </c>
      <c r="P269" s="40">
        <v>0.13</v>
      </c>
      <c r="Q269" s="40">
        <v>0</v>
      </c>
      <c r="R269" s="40">
        <v>0.51</v>
      </c>
    </row>
    <row r="270" spans="1:20" ht="18" customHeight="1">
      <c r="A270" s="1"/>
      <c r="B270" s="1" t="s">
        <v>9</v>
      </c>
      <c r="C270" s="6" t="s">
        <v>65</v>
      </c>
      <c r="D270" s="1">
        <v>40</v>
      </c>
      <c r="E270" s="2">
        <v>3.33</v>
      </c>
      <c r="F270" s="1">
        <v>3.16</v>
      </c>
      <c r="G270" s="2">
        <v>0.4</v>
      </c>
      <c r="H270" s="2">
        <v>19.32</v>
      </c>
      <c r="I270" s="2">
        <v>93.52</v>
      </c>
      <c r="J270" s="65"/>
      <c r="K270" s="2">
        <v>9.1999999999999993</v>
      </c>
      <c r="L270" s="2">
        <v>13.2</v>
      </c>
      <c r="M270" s="2">
        <v>34.799999999999997</v>
      </c>
      <c r="N270" s="2">
        <v>0.44</v>
      </c>
      <c r="O270" s="23">
        <v>0</v>
      </c>
      <c r="P270" s="23">
        <v>0</v>
      </c>
      <c r="Q270" s="23">
        <v>0</v>
      </c>
      <c r="R270" s="23">
        <v>0</v>
      </c>
    </row>
    <row r="271" spans="1:20" ht="18.75" customHeight="1">
      <c r="A271" s="1">
        <v>376</v>
      </c>
      <c r="B271" s="1" t="s">
        <v>10</v>
      </c>
      <c r="C271" s="35" t="s">
        <v>17</v>
      </c>
      <c r="D271" s="1">
        <v>200</v>
      </c>
      <c r="E271" s="2">
        <v>1.9</v>
      </c>
      <c r="F271" s="2">
        <v>0.1</v>
      </c>
      <c r="G271" s="23">
        <v>0</v>
      </c>
      <c r="H271" s="2">
        <v>15</v>
      </c>
      <c r="I271" s="2">
        <v>60</v>
      </c>
      <c r="J271" s="56"/>
      <c r="K271" s="2">
        <v>5</v>
      </c>
      <c r="L271" s="23">
        <v>0</v>
      </c>
      <c r="M271" s="23">
        <v>0</v>
      </c>
      <c r="N271" s="2">
        <v>2</v>
      </c>
      <c r="O271" s="23">
        <v>0</v>
      </c>
      <c r="P271" s="23">
        <v>0</v>
      </c>
      <c r="Q271" s="23">
        <v>0</v>
      </c>
      <c r="R271" s="38">
        <v>0</v>
      </c>
    </row>
    <row r="272" spans="1:20" ht="18" customHeight="1">
      <c r="A272" s="61"/>
      <c r="B272" s="36" t="s">
        <v>14</v>
      </c>
      <c r="C272" s="53" t="s">
        <v>148</v>
      </c>
      <c r="D272" s="36">
        <v>120</v>
      </c>
      <c r="E272" s="40">
        <v>36</v>
      </c>
      <c r="F272" s="40">
        <v>6.96</v>
      </c>
      <c r="G272" s="36">
        <v>0</v>
      </c>
      <c r="H272" s="40">
        <v>16</v>
      </c>
      <c r="I272" s="40">
        <v>85.24</v>
      </c>
      <c r="J272" s="51"/>
      <c r="K272" s="40">
        <v>44.4</v>
      </c>
      <c r="L272" s="40">
        <v>14.4</v>
      </c>
      <c r="M272" s="38">
        <v>0</v>
      </c>
      <c r="N272" s="40">
        <v>0.96</v>
      </c>
      <c r="O272" s="38">
        <v>0</v>
      </c>
      <c r="P272" s="40">
        <v>0.24</v>
      </c>
      <c r="Q272" s="38">
        <v>0</v>
      </c>
      <c r="R272" s="40">
        <v>0.4</v>
      </c>
    </row>
    <row r="273" spans="1:19" ht="18" customHeight="1">
      <c r="A273" s="95" t="s">
        <v>12</v>
      </c>
      <c r="B273" s="95"/>
      <c r="C273" s="95"/>
      <c r="D273" s="26">
        <v>565</v>
      </c>
      <c r="E273" s="12">
        <f>SUM(E268:E272)</f>
        <v>64.8</v>
      </c>
      <c r="F273" s="12">
        <f>SUM(F269:F272)</f>
        <v>15.489999999999998</v>
      </c>
      <c r="G273" s="12">
        <f>SUM(G269:G272)</f>
        <v>16.099999999999998</v>
      </c>
      <c r="H273" s="12">
        <f>SUM(H269:H272)</f>
        <v>81.28</v>
      </c>
      <c r="I273" s="12">
        <f>SUM(I269:I272)</f>
        <v>481.41</v>
      </c>
      <c r="J273" s="56"/>
      <c r="K273" s="12">
        <f t="shared" ref="K273:R273" si="25">SUM(K269:K272)</f>
        <v>176.61</v>
      </c>
      <c r="L273" s="12">
        <f t="shared" si="25"/>
        <v>71.87</v>
      </c>
      <c r="M273" s="12">
        <f t="shared" si="25"/>
        <v>195.57999999999998</v>
      </c>
      <c r="N273" s="12">
        <f t="shared" si="25"/>
        <v>4.41</v>
      </c>
      <c r="O273" s="12">
        <f t="shared" si="25"/>
        <v>3.8095238095238099E-2</v>
      </c>
      <c r="P273" s="12">
        <f t="shared" si="25"/>
        <v>0.37</v>
      </c>
      <c r="Q273" s="12">
        <f t="shared" si="25"/>
        <v>0</v>
      </c>
      <c r="R273" s="12">
        <f t="shared" si="25"/>
        <v>0.91</v>
      </c>
    </row>
    <row r="274" spans="1:19" ht="18" customHeight="1">
      <c r="A274" s="92" t="s">
        <v>13</v>
      </c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</row>
    <row r="275" spans="1:19" ht="18" customHeight="1">
      <c r="A275" s="96" t="s">
        <v>28</v>
      </c>
      <c r="B275" s="91" t="s">
        <v>0</v>
      </c>
      <c r="C275" s="96" t="s">
        <v>37</v>
      </c>
      <c r="D275" s="91" t="s">
        <v>1</v>
      </c>
      <c r="E275" s="91" t="s">
        <v>2</v>
      </c>
      <c r="F275" s="93" t="s">
        <v>56</v>
      </c>
      <c r="G275" s="93" t="s">
        <v>57</v>
      </c>
      <c r="H275" s="93" t="s">
        <v>58</v>
      </c>
      <c r="I275" s="91" t="s">
        <v>3</v>
      </c>
      <c r="J275" s="13"/>
      <c r="K275" s="7" t="s">
        <v>59</v>
      </c>
      <c r="L275" s="7"/>
      <c r="M275" s="7"/>
      <c r="N275" s="7"/>
      <c r="O275" s="91" t="s">
        <v>60</v>
      </c>
      <c r="P275" s="91"/>
      <c r="Q275" s="91"/>
      <c r="R275" s="91"/>
    </row>
    <row r="276" spans="1:19" ht="15" customHeight="1">
      <c r="A276" s="96"/>
      <c r="B276" s="91"/>
      <c r="C276" s="96"/>
      <c r="D276" s="91"/>
      <c r="E276" s="91"/>
      <c r="F276" s="94"/>
      <c r="G276" s="94"/>
      <c r="H276" s="94"/>
      <c r="I276" s="91"/>
      <c r="J276" s="13"/>
      <c r="K276" s="33" t="s">
        <v>29</v>
      </c>
      <c r="L276" s="26" t="s">
        <v>30</v>
      </c>
      <c r="M276" s="26" t="s">
        <v>31</v>
      </c>
      <c r="N276" s="26" t="s">
        <v>32</v>
      </c>
      <c r="O276" s="26" t="s">
        <v>33</v>
      </c>
      <c r="P276" s="26" t="s">
        <v>66</v>
      </c>
      <c r="Q276" s="26" t="s">
        <v>35</v>
      </c>
      <c r="R276" s="26" t="s">
        <v>36</v>
      </c>
    </row>
    <row r="277" spans="1:19" ht="18.75" customHeight="1">
      <c r="A277" s="1">
        <v>52</v>
      </c>
      <c r="B277" s="1">
        <v>1</v>
      </c>
      <c r="C277" s="53" t="s">
        <v>73</v>
      </c>
      <c r="D277" s="1">
        <v>60</v>
      </c>
      <c r="E277" s="2">
        <v>5.9</v>
      </c>
      <c r="F277" s="2">
        <v>1</v>
      </c>
      <c r="G277" s="2">
        <v>3.6</v>
      </c>
      <c r="H277" s="2">
        <v>6.6</v>
      </c>
      <c r="I277" s="2">
        <v>62.4</v>
      </c>
      <c r="J277" s="2"/>
      <c r="K277" s="2">
        <v>21.1</v>
      </c>
      <c r="L277" s="2">
        <v>12.5</v>
      </c>
      <c r="M277" s="2">
        <v>24.6</v>
      </c>
      <c r="N277" s="2">
        <v>0.8</v>
      </c>
      <c r="O277" s="23">
        <v>0</v>
      </c>
      <c r="P277" s="2">
        <v>0</v>
      </c>
      <c r="Q277" s="2">
        <v>0.1</v>
      </c>
      <c r="R277" s="2">
        <v>5.7</v>
      </c>
    </row>
    <row r="278" spans="1:19" ht="27.75" customHeight="1">
      <c r="A278" s="1">
        <v>88</v>
      </c>
      <c r="B278" s="1" t="s">
        <v>9</v>
      </c>
      <c r="C278" s="4" t="s">
        <v>20</v>
      </c>
      <c r="D278" s="1">
        <v>200</v>
      </c>
      <c r="E278" s="2">
        <v>10.26</v>
      </c>
      <c r="F278" s="2">
        <v>1.6</v>
      </c>
      <c r="G278" s="2">
        <v>4.9000000000000004</v>
      </c>
      <c r="H278" s="2">
        <v>11.5</v>
      </c>
      <c r="I278" s="2">
        <v>196.8</v>
      </c>
      <c r="J278" s="32"/>
      <c r="K278" s="2">
        <v>75.2</v>
      </c>
      <c r="L278" s="2">
        <v>14.7</v>
      </c>
      <c r="M278" s="2">
        <v>34.200000000000003</v>
      </c>
      <c r="N278" s="2">
        <v>1.0249999999999999</v>
      </c>
      <c r="O278" s="2">
        <v>1</v>
      </c>
      <c r="P278" s="2">
        <v>5.5</v>
      </c>
      <c r="Q278" s="2">
        <v>0.94599999999999995</v>
      </c>
      <c r="R278" s="2">
        <v>6.6</v>
      </c>
    </row>
    <row r="279" spans="1:19" ht="18" customHeight="1">
      <c r="A279" s="1">
        <v>282</v>
      </c>
      <c r="B279" s="1" t="s">
        <v>10</v>
      </c>
      <c r="C279" s="6" t="s">
        <v>54</v>
      </c>
      <c r="D279" s="36" t="s">
        <v>87</v>
      </c>
      <c r="E279" s="2">
        <v>67.48</v>
      </c>
      <c r="F279" s="2">
        <v>15.28</v>
      </c>
      <c r="G279" s="2">
        <v>18.46</v>
      </c>
      <c r="H279" s="1">
        <v>11.95</v>
      </c>
      <c r="I279" s="2">
        <v>268.36</v>
      </c>
      <c r="J279" s="29"/>
      <c r="K279" s="2">
        <v>19.600000000000001</v>
      </c>
      <c r="L279" s="2">
        <v>15.09</v>
      </c>
      <c r="M279" s="2">
        <v>223.38</v>
      </c>
      <c r="N279" s="2">
        <v>11.47</v>
      </c>
      <c r="O279" s="1">
        <v>6.48</v>
      </c>
      <c r="P279" s="2">
        <v>0.21</v>
      </c>
      <c r="Q279" s="2">
        <v>5.8</v>
      </c>
      <c r="R279" s="2">
        <v>15.5</v>
      </c>
    </row>
    <row r="280" spans="1:19" ht="30" customHeight="1">
      <c r="A280" s="1" t="s">
        <v>145</v>
      </c>
      <c r="B280" s="36" t="s">
        <v>14</v>
      </c>
      <c r="C280" s="49" t="s">
        <v>144</v>
      </c>
      <c r="D280" s="1" t="s">
        <v>146</v>
      </c>
      <c r="E280" s="2">
        <v>11.59</v>
      </c>
      <c r="F280" s="1">
        <v>6.06</v>
      </c>
      <c r="G280" s="2">
        <v>7.07</v>
      </c>
      <c r="H280" s="2">
        <v>28.75</v>
      </c>
      <c r="I280" s="2">
        <v>193.95</v>
      </c>
      <c r="J280" s="65"/>
      <c r="K280" s="2">
        <v>11.17</v>
      </c>
      <c r="L280" s="2">
        <v>21.94</v>
      </c>
      <c r="M280" s="2">
        <v>43.09</v>
      </c>
      <c r="N280" s="2">
        <v>1.1499999999999999</v>
      </c>
      <c r="O280" s="2">
        <v>0.03</v>
      </c>
      <c r="P280" s="2">
        <v>0.13</v>
      </c>
      <c r="Q280" s="2">
        <v>0.81</v>
      </c>
      <c r="R280" s="2">
        <v>0.05</v>
      </c>
    </row>
    <row r="281" spans="1:19" ht="18" customHeight="1">
      <c r="A281" s="1"/>
      <c r="B281" s="1" t="s">
        <v>15</v>
      </c>
      <c r="C281" s="4" t="s">
        <v>55</v>
      </c>
      <c r="D281" s="1">
        <v>200</v>
      </c>
      <c r="E281" s="2">
        <v>14</v>
      </c>
      <c r="F281" s="2">
        <v>0.2</v>
      </c>
      <c r="G281" s="2">
        <v>0</v>
      </c>
      <c r="H281" s="2">
        <v>3.9</v>
      </c>
      <c r="I281" s="2">
        <v>69</v>
      </c>
      <c r="J281" s="32"/>
      <c r="K281" s="2">
        <v>0.24</v>
      </c>
      <c r="L281" s="2">
        <v>0.2</v>
      </c>
      <c r="M281" s="2">
        <v>0.5</v>
      </c>
      <c r="N281" s="2">
        <v>7</v>
      </c>
      <c r="O281" s="23">
        <v>0</v>
      </c>
      <c r="P281" s="2">
        <v>0.1</v>
      </c>
      <c r="Q281" s="2">
        <v>0</v>
      </c>
      <c r="R281" s="2">
        <v>6</v>
      </c>
      <c r="S281" s="25"/>
    </row>
    <row r="282" spans="1:19" ht="18" customHeight="1">
      <c r="A282" s="1"/>
      <c r="B282" s="1" t="s">
        <v>16</v>
      </c>
      <c r="C282" s="85" t="s">
        <v>77</v>
      </c>
      <c r="D282" s="1">
        <v>30</v>
      </c>
      <c r="E282" s="2">
        <v>2.5</v>
      </c>
      <c r="F282" s="2">
        <v>1.68</v>
      </c>
      <c r="G282" s="2">
        <v>0.33</v>
      </c>
      <c r="H282" s="2">
        <v>14.82</v>
      </c>
      <c r="I282" s="2">
        <v>68.97</v>
      </c>
      <c r="J282" s="56"/>
      <c r="K282" s="2">
        <v>6.9</v>
      </c>
      <c r="L282" s="2">
        <v>7.5</v>
      </c>
      <c r="M282" s="2">
        <v>31.799999999999997</v>
      </c>
      <c r="N282" s="2">
        <v>0.92999999999999994</v>
      </c>
      <c r="O282" s="23">
        <v>0</v>
      </c>
      <c r="P282" s="23">
        <v>0</v>
      </c>
      <c r="Q282" s="23">
        <v>0</v>
      </c>
      <c r="R282" s="23">
        <v>0</v>
      </c>
      <c r="S282" s="25"/>
    </row>
    <row r="283" spans="1:19" ht="18" customHeight="1">
      <c r="A283" s="1"/>
      <c r="B283" s="1" t="s">
        <v>67</v>
      </c>
      <c r="C283" s="6" t="s">
        <v>65</v>
      </c>
      <c r="D283" s="1">
        <v>30</v>
      </c>
      <c r="E283" s="40">
        <v>2.5</v>
      </c>
      <c r="F283" s="2">
        <v>2.37</v>
      </c>
      <c r="G283" s="2">
        <v>0.3</v>
      </c>
      <c r="H283" s="2">
        <v>14.49</v>
      </c>
      <c r="I283" s="2">
        <v>70.14</v>
      </c>
      <c r="J283" s="56"/>
      <c r="K283" s="2">
        <v>6.8999999999999995</v>
      </c>
      <c r="L283" s="2">
        <v>9.8999999999999986</v>
      </c>
      <c r="M283" s="2">
        <v>26.099999999999998</v>
      </c>
      <c r="N283" s="2">
        <v>0.33</v>
      </c>
      <c r="O283" s="23">
        <v>0</v>
      </c>
      <c r="P283" s="23">
        <v>0</v>
      </c>
      <c r="Q283" s="23">
        <v>0</v>
      </c>
      <c r="R283" s="23">
        <v>0</v>
      </c>
      <c r="S283" s="25"/>
    </row>
    <row r="284" spans="1:19" ht="18" customHeight="1">
      <c r="A284" s="1">
        <v>386</v>
      </c>
      <c r="B284" s="1" t="s">
        <v>74</v>
      </c>
      <c r="C284" s="29" t="s">
        <v>76</v>
      </c>
      <c r="D284" s="1">
        <v>100</v>
      </c>
      <c r="E284" s="2">
        <v>15.45</v>
      </c>
      <c r="F284" s="2">
        <v>2.7</v>
      </c>
      <c r="G284" s="2">
        <v>2.5</v>
      </c>
      <c r="H284" s="2">
        <v>10.8</v>
      </c>
      <c r="I284" s="2">
        <v>79</v>
      </c>
      <c r="J284" s="56"/>
      <c r="K284" s="2">
        <v>121</v>
      </c>
      <c r="L284" s="2">
        <v>15</v>
      </c>
      <c r="M284" s="2">
        <v>94</v>
      </c>
      <c r="N284" s="2">
        <v>0.1</v>
      </c>
      <c r="O284" s="2">
        <v>20</v>
      </c>
      <c r="P284" s="2">
        <v>4.4999999999999998E-2</v>
      </c>
      <c r="Q284" s="2">
        <v>0.1</v>
      </c>
      <c r="R284" s="2">
        <v>1.35</v>
      </c>
      <c r="S284" s="25"/>
    </row>
    <row r="285" spans="1:19" ht="18" customHeight="1">
      <c r="A285" s="95" t="s">
        <v>12</v>
      </c>
      <c r="B285" s="95"/>
      <c r="C285" s="95"/>
      <c r="D285" s="26">
        <v>865</v>
      </c>
      <c r="E285" s="12">
        <f t="shared" ref="E285:R285" si="26">SUM(E277:E284)</f>
        <v>129.68</v>
      </c>
      <c r="F285" s="12">
        <f t="shared" si="26"/>
        <v>30.889999999999997</v>
      </c>
      <c r="G285" s="12">
        <f t="shared" si="26"/>
        <v>37.159999999999997</v>
      </c>
      <c r="H285" s="12">
        <f t="shared" si="26"/>
        <v>102.80999999999999</v>
      </c>
      <c r="I285" s="12">
        <f t="shared" si="26"/>
        <v>1008.62</v>
      </c>
      <c r="J285" s="12">
        <f t="shared" si="26"/>
        <v>0</v>
      </c>
      <c r="K285" s="12">
        <f t="shared" si="26"/>
        <v>262.11</v>
      </c>
      <c r="L285" s="12">
        <f t="shared" si="26"/>
        <v>96.830000000000013</v>
      </c>
      <c r="M285" s="12">
        <f t="shared" si="26"/>
        <v>477.67</v>
      </c>
      <c r="N285" s="12">
        <f t="shared" si="26"/>
        <v>22.805</v>
      </c>
      <c r="O285" s="12">
        <f t="shared" si="26"/>
        <v>27.51</v>
      </c>
      <c r="P285" s="12">
        <f t="shared" si="26"/>
        <v>5.9849999999999994</v>
      </c>
      <c r="Q285" s="12">
        <f t="shared" si="26"/>
        <v>7.7560000000000002</v>
      </c>
      <c r="R285" s="12">
        <f t="shared" si="26"/>
        <v>35.200000000000003</v>
      </c>
    </row>
    <row r="286" spans="1:19" ht="18" customHeight="1">
      <c r="A286" s="107" t="s">
        <v>18</v>
      </c>
      <c r="B286" s="107"/>
      <c r="C286" s="107"/>
      <c r="D286" s="107"/>
      <c r="E286" s="12">
        <f t="shared" ref="E286:R286" si="27">E273+E285</f>
        <v>194.48000000000002</v>
      </c>
      <c r="F286" s="12">
        <f t="shared" si="27"/>
        <v>46.379999999999995</v>
      </c>
      <c r="G286" s="12">
        <f t="shared" si="27"/>
        <v>53.259999999999991</v>
      </c>
      <c r="H286" s="12">
        <f t="shared" si="27"/>
        <v>184.08999999999997</v>
      </c>
      <c r="I286" s="12">
        <f t="shared" si="27"/>
        <v>1490.03</v>
      </c>
      <c r="J286" s="12">
        <f t="shared" si="27"/>
        <v>0</v>
      </c>
      <c r="K286" s="12">
        <f t="shared" si="27"/>
        <v>438.72</v>
      </c>
      <c r="L286" s="12">
        <f t="shared" si="27"/>
        <v>168.70000000000002</v>
      </c>
      <c r="M286" s="12">
        <f t="shared" si="27"/>
        <v>673.25</v>
      </c>
      <c r="N286" s="12">
        <f t="shared" si="27"/>
        <v>27.215</v>
      </c>
      <c r="O286" s="12">
        <f t="shared" si="27"/>
        <v>27.54809523809524</v>
      </c>
      <c r="P286" s="12">
        <f t="shared" si="27"/>
        <v>6.3549999999999995</v>
      </c>
      <c r="Q286" s="12">
        <f t="shared" si="27"/>
        <v>7.7560000000000002</v>
      </c>
      <c r="R286" s="12">
        <f t="shared" si="27"/>
        <v>36.11</v>
      </c>
    </row>
    <row r="287" spans="1:19">
      <c r="A287" s="14"/>
      <c r="B287" s="14"/>
      <c r="C287" s="14"/>
      <c r="D287" s="14"/>
      <c r="E287" s="16"/>
      <c r="F287" s="16"/>
      <c r="G287" s="16"/>
      <c r="H287" s="16"/>
      <c r="I287" s="16"/>
      <c r="J287" s="18"/>
      <c r="K287" s="16"/>
      <c r="L287" s="16"/>
      <c r="M287" s="16"/>
      <c r="N287" s="16"/>
      <c r="O287" s="16"/>
      <c r="P287" s="16"/>
      <c r="Q287" s="16"/>
      <c r="R287" s="16"/>
    </row>
    <row r="288" spans="1:19">
      <c r="A288" s="14"/>
      <c r="B288" s="14"/>
      <c r="C288" s="14"/>
      <c r="D288" s="14"/>
      <c r="E288" s="16"/>
      <c r="F288" s="16"/>
      <c r="G288" s="16"/>
      <c r="H288" s="16"/>
      <c r="I288" s="16"/>
      <c r="J288" s="18"/>
      <c r="K288" s="16"/>
      <c r="L288" s="16"/>
      <c r="M288" s="16"/>
      <c r="N288" s="16"/>
      <c r="O288" s="16"/>
      <c r="P288" s="16"/>
      <c r="Q288" s="16"/>
      <c r="R288" s="16"/>
    </row>
    <row r="289" spans="1:20">
      <c r="A289" s="14"/>
      <c r="B289" s="14"/>
      <c r="C289" s="14"/>
      <c r="D289" s="14"/>
      <c r="E289" s="16"/>
      <c r="F289" s="16"/>
      <c r="G289" s="16"/>
      <c r="H289" s="16"/>
      <c r="I289" s="16"/>
      <c r="J289" s="18"/>
      <c r="K289" s="16"/>
      <c r="L289" s="16"/>
      <c r="M289" s="16"/>
      <c r="N289" s="16"/>
      <c r="O289" s="16"/>
      <c r="P289" s="16"/>
      <c r="Q289" s="16"/>
      <c r="R289" s="16"/>
    </row>
    <row r="290" spans="1:20">
      <c r="A290" s="99" t="s">
        <v>39</v>
      </c>
      <c r="B290" s="99"/>
      <c r="C290" s="99"/>
      <c r="D290" s="14"/>
      <c r="E290" s="16"/>
      <c r="F290" s="16"/>
      <c r="G290" s="16"/>
      <c r="H290" s="16"/>
      <c r="I290" s="16"/>
      <c r="J290" s="18"/>
      <c r="K290" s="104" t="s">
        <v>99</v>
      </c>
      <c r="L290" s="104"/>
      <c r="M290" s="104"/>
      <c r="N290" s="104"/>
      <c r="O290" s="104"/>
      <c r="P290" s="104"/>
      <c r="Q290" s="104"/>
      <c r="R290" s="104"/>
      <c r="S290" s="104"/>
      <c r="T290" s="104"/>
    </row>
    <row r="291" spans="1:20">
      <c r="A291" s="100" t="s">
        <v>50</v>
      </c>
      <c r="B291" s="100"/>
      <c r="C291" s="100"/>
      <c r="D291" s="14"/>
      <c r="E291" s="16"/>
      <c r="F291" s="16"/>
      <c r="G291" s="16"/>
      <c r="H291" s="16"/>
      <c r="I291" s="16"/>
      <c r="J291" s="18"/>
      <c r="K291" s="105" t="s">
        <v>123</v>
      </c>
      <c r="L291" s="105"/>
      <c r="M291" s="105"/>
      <c r="N291" s="105"/>
      <c r="O291" s="105"/>
      <c r="P291" s="105"/>
      <c r="Q291" s="105"/>
      <c r="R291" s="105"/>
      <c r="S291" s="105"/>
      <c r="T291" s="105"/>
    </row>
    <row r="292" spans="1:20">
      <c r="A292" s="101" t="s">
        <v>100</v>
      </c>
      <c r="B292" s="101"/>
      <c r="C292" s="101"/>
      <c r="D292" s="14"/>
      <c r="E292" s="16"/>
      <c r="F292" s="16"/>
      <c r="G292" s="16"/>
      <c r="H292" s="16"/>
      <c r="I292" s="16"/>
      <c r="J292" s="18"/>
      <c r="K292" s="103" t="s">
        <v>114</v>
      </c>
      <c r="L292" s="103"/>
      <c r="M292" s="103"/>
      <c r="N292" s="103"/>
      <c r="O292" s="103"/>
      <c r="P292" s="103"/>
      <c r="Q292" s="103"/>
      <c r="R292" s="103"/>
    </row>
    <row r="293" spans="1:20">
      <c r="A293" s="102" t="s">
        <v>149</v>
      </c>
      <c r="B293" s="102"/>
      <c r="C293" s="102"/>
      <c r="D293" s="14"/>
      <c r="E293" s="16"/>
      <c r="F293" s="16"/>
      <c r="G293" s="16"/>
      <c r="H293" s="16"/>
      <c r="I293" s="16"/>
      <c r="J293" s="18"/>
      <c r="K293" s="103" t="s">
        <v>150</v>
      </c>
      <c r="L293" s="103"/>
      <c r="M293" s="103"/>
      <c r="N293" s="103"/>
      <c r="O293" s="103"/>
      <c r="P293" s="103"/>
      <c r="Q293" s="103"/>
      <c r="R293" s="103"/>
    </row>
    <row r="294" spans="1:20" ht="18.75">
      <c r="A294" s="98" t="s">
        <v>5</v>
      </c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</row>
    <row r="295" spans="1:20" ht="15.75">
      <c r="A295" s="90" t="s">
        <v>6</v>
      </c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</row>
    <row r="296" spans="1:20" ht="15.75">
      <c r="A296" s="97" t="s">
        <v>7</v>
      </c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</row>
    <row r="297" spans="1:20" ht="18" customHeight="1">
      <c r="A297" s="132" t="s">
        <v>48</v>
      </c>
      <c r="B297" s="133"/>
      <c r="C297" s="133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4"/>
    </row>
    <row r="298" spans="1:20" ht="18.75" customHeight="1">
      <c r="A298" s="92" t="s">
        <v>4</v>
      </c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</row>
    <row r="299" spans="1:20" ht="16.5" customHeight="1">
      <c r="A299" s="96" t="s">
        <v>28</v>
      </c>
      <c r="B299" s="91" t="s">
        <v>0</v>
      </c>
      <c r="C299" s="96" t="s">
        <v>37</v>
      </c>
      <c r="D299" s="91" t="s">
        <v>1</v>
      </c>
      <c r="E299" s="91" t="s">
        <v>2</v>
      </c>
      <c r="F299" s="93" t="s">
        <v>56</v>
      </c>
      <c r="G299" s="93" t="s">
        <v>57</v>
      </c>
      <c r="H299" s="93" t="s">
        <v>58</v>
      </c>
      <c r="I299" s="91" t="s">
        <v>3</v>
      </c>
      <c r="J299" s="13"/>
      <c r="K299" s="7" t="s">
        <v>59</v>
      </c>
      <c r="L299" s="7"/>
      <c r="M299" s="7"/>
      <c r="N299" s="7"/>
      <c r="O299" s="91" t="s">
        <v>60</v>
      </c>
      <c r="P299" s="91"/>
      <c r="Q299" s="91"/>
      <c r="R299" s="91"/>
    </row>
    <row r="300" spans="1:20" ht="15" customHeight="1">
      <c r="A300" s="96"/>
      <c r="B300" s="91"/>
      <c r="C300" s="96"/>
      <c r="D300" s="91"/>
      <c r="E300" s="91"/>
      <c r="F300" s="94"/>
      <c r="G300" s="94"/>
      <c r="H300" s="94"/>
      <c r="I300" s="91"/>
      <c r="J300" s="13"/>
      <c r="K300" s="33" t="s">
        <v>29</v>
      </c>
      <c r="L300" s="26" t="s">
        <v>30</v>
      </c>
      <c r="M300" s="26" t="s">
        <v>31</v>
      </c>
      <c r="N300" s="26" t="s">
        <v>32</v>
      </c>
      <c r="O300" s="26" t="s">
        <v>33</v>
      </c>
      <c r="P300" s="26" t="s">
        <v>66</v>
      </c>
      <c r="Q300" s="26" t="s">
        <v>35</v>
      </c>
      <c r="R300" s="26" t="s">
        <v>36</v>
      </c>
    </row>
    <row r="301" spans="1:20" ht="28.5" customHeight="1">
      <c r="A301" s="1">
        <v>181</v>
      </c>
      <c r="B301" s="1" t="s">
        <v>8</v>
      </c>
      <c r="C301" s="50" t="s">
        <v>82</v>
      </c>
      <c r="D301" s="36" t="s">
        <v>117</v>
      </c>
      <c r="E301" s="2">
        <v>22.88</v>
      </c>
      <c r="F301" s="1">
        <v>4.6500000000000004</v>
      </c>
      <c r="G301" s="1">
        <v>10.050000000000001</v>
      </c>
      <c r="H301" s="2">
        <v>31.1</v>
      </c>
      <c r="I301" s="3">
        <v>233</v>
      </c>
      <c r="J301" s="29"/>
      <c r="K301" s="2">
        <v>192.2</v>
      </c>
      <c r="L301" s="2">
        <v>23.5</v>
      </c>
      <c r="M301" s="2">
        <v>156.1</v>
      </c>
      <c r="N301" s="2">
        <v>0.3</v>
      </c>
      <c r="O301" s="2">
        <v>36.700000000000003</v>
      </c>
      <c r="P301" s="2">
        <v>0.1</v>
      </c>
      <c r="Q301" s="23">
        <v>0</v>
      </c>
      <c r="R301" s="2">
        <v>1.1000000000000001</v>
      </c>
    </row>
    <row r="302" spans="1:20" ht="18" customHeight="1">
      <c r="A302" s="1"/>
      <c r="B302" s="1" t="s">
        <v>9</v>
      </c>
      <c r="C302" s="6" t="s">
        <v>65</v>
      </c>
      <c r="D302" s="1">
        <v>50</v>
      </c>
      <c r="E302" s="2">
        <v>4.17</v>
      </c>
      <c r="F302" s="2">
        <v>3.95</v>
      </c>
      <c r="G302" s="2">
        <v>0.5</v>
      </c>
      <c r="H302" s="2">
        <v>24.15</v>
      </c>
      <c r="I302" s="2">
        <v>116.9</v>
      </c>
      <c r="J302" s="29"/>
      <c r="K302" s="2">
        <v>11.5</v>
      </c>
      <c r="L302" s="2">
        <v>16.5</v>
      </c>
      <c r="M302" s="2">
        <v>43.5</v>
      </c>
      <c r="N302" s="2">
        <v>0.55000000000000004</v>
      </c>
      <c r="O302" s="1">
        <v>0</v>
      </c>
      <c r="P302" s="23">
        <v>0</v>
      </c>
      <c r="Q302" s="23">
        <v>0</v>
      </c>
      <c r="R302" s="23">
        <v>0</v>
      </c>
    </row>
    <row r="303" spans="1:20" ht="18.75" customHeight="1">
      <c r="A303" s="1">
        <v>14</v>
      </c>
      <c r="B303" s="1" t="s">
        <v>10</v>
      </c>
      <c r="C303" s="84" t="s">
        <v>129</v>
      </c>
      <c r="D303" s="36">
        <v>10</v>
      </c>
      <c r="E303" s="40">
        <v>14</v>
      </c>
      <c r="F303" s="36">
        <v>0.1</v>
      </c>
      <c r="G303" s="37">
        <v>8.1999999999999993</v>
      </c>
      <c r="H303" s="36">
        <v>0.1</v>
      </c>
      <c r="I303" s="37">
        <v>75</v>
      </c>
      <c r="J303" s="51"/>
      <c r="K303" s="37">
        <v>2.4</v>
      </c>
      <c r="L303" s="38">
        <v>0</v>
      </c>
      <c r="M303" s="37">
        <v>3</v>
      </c>
      <c r="N303" s="36">
        <v>0</v>
      </c>
      <c r="O303" s="37">
        <v>40</v>
      </c>
      <c r="P303" s="38">
        <v>0</v>
      </c>
      <c r="Q303" s="38">
        <v>0</v>
      </c>
      <c r="R303" s="38">
        <v>0</v>
      </c>
    </row>
    <row r="304" spans="1:20" ht="18" customHeight="1">
      <c r="A304" s="1"/>
      <c r="B304" s="1" t="s">
        <v>14</v>
      </c>
      <c r="C304" s="29" t="s">
        <v>27</v>
      </c>
      <c r="D304" s="1">
        <v>35</v>
      </c>
      <c r="E304" s="2">
        <v>7.8</v>
      </c>
      <c r="F304" s="2">
        <v>6.75</v>
      </c>
      <c r="G304" s="2">
        <v>4.5</v>
      </c>
      <c r="H304" s="2">
        <v>16.5</v>
      </c>
      <c r="I304" s="2">
        <v>100</v>
      </c>
      <c r="J304" s="1"/>
      <c r="K304" s="2">
        <v>5.75</v>
      </c>
      <c r="L304" s="2">
        <v>2.5</v>
      </c>
      <c r="M304" s="2">
        <v>16.25</v>
      </c>
      <c r="N304" s="2">
        <v>1.05</v>
      </c>
      <c r="O304" s="23">
        <v>0</v>
      </c>
      <c r="P304" s="2">
        <v>0.09</v>
      </c>
      <c r="Q304" s="2">
        <v>0.42</v>
      </c>
      <c r="R304" s="23">
        <f t="shared" ref="R304" si="28">0*30/50</f>
        <v>0</v>
      </c>
    </row>
    <row r="305" spans="1:19" ht="18" customHeight="1">
      <c r="A305" s="1">
        <v>376</v>
      </c>
      <c r="B305" s="1" t="s">
        <v>15</v>
      </c>
      <c r="C305" s="29" t="s">
        <v>17</v>
      </c>
      <c r="D305" s="1">
        <v>200</v>
      </c>
      <c r="E305" s="2">
        <v>1.9</v>
      </c>
      <c r="F305" s="2">
        <v>0.1</v>
      </c>
      <c r="G305" s="23">
        <v>0</v>
      </c>
      <c r="H305" s="2">
        <v>15</v>
      </c>
      <c r="I305" s="2">
        <v>60</v>
      </c>
      <c r="J305" s="56"/>
      <c r="K305" s="2">
        <v>5</v>
      </c>
      <c r="L305" s="23">
        <v>0</v>
      </c>
      <c r="M305" s="23">
        <v>0</v>
      </c>
      <c r="N305" s="2">
        <v>2</v>
      </c>
      <c r="O305" s="23">
        <v>0</v>
      </c>
      <c r="P305" s="23">
        <v>0</v>
      </c>
      <c r="Q305" s="23">
        <v>0</v>
      </c>
      <c r="R305" s="23">
        <v>0</v>
      </c>
    </row>
    <row r="306" spans="1:19" ht="18" customHeight="1">
      <c r="A306" s="95" t="s">
        <v>12</v>
      </c>
      <c r="B306" s="95"/>
      <c r="C306" s="95"/>
      <c r="D306" s="26">
        <v>500</v>
      </c>
      <c r="E306" s="12">
        <f t="shared" ref="E306:R306" si="29">SUM(E301:E305)</f>
        <v>50.749999999999993</v>
      </c>
      <c r="F306" s="12">
        <f t="shared" si="29"/>
        <v>15.55</v>
      </c>
      <c r="G306" s="12">
        <f t="shared" si="29"/>
        <v>23.25</v>
      </c>
      <c r="H306" s="12">
        <f t="shared" si="29"/>
        <v>86.85</v>
      </c>
      <c r="I306" s="12">
        <f t="shared" si="29"/>
        <v>584.9</v>
      </c>
      <c r="J306" s="12">
        <f t="shared" si="29"/>
        <v>0</v>
      </c>
      <c r="K306" s="12">
        <f t="shared" si="29"/>
        <v>216.85</v>
      </c>
      <c r="L306" s="12">
        <f t="shared" si="29"/>
        <v>42.5</v>
      </c>
      <c r="M306" s="12">
        <f t="shared" si="29"/>
        <v>218.85</v>
      </c>
      <c r="N306" s="12">
        <f t="shared" si="29"/>
        <v>3.9000000000000004</v>
      </c>
      <c r="O306" s="12">
        <f t="shared" si="29"/>
        <v>76.7</v>
      </c>
      <c r="P306" s="12">
        <f t="shared" si="29"/>
        <v>0.19</v>
      </c>
      <c r="Q306" s="12">
        <f t="shared" si="29"/>
        <v>0.42</v>
      </c>
      <c r="R306" s="12">
        <f t="shared" si="29"/>
        <v>1.1000000000000001</v>
      </c>
    </row>
    <row r="307" spans="1:19" ht="18" customHeight="1">
      <c r="A307" s="112" t="s">
        <v>13</v>
      </c>
      <c r="B307" s="113"/>
      <c r="C307" s="113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4"/>
    </row>
    <row r="308" spans="1:19" ht="18" customHeight="1">
      <c r="A308" s="96" t="s">
        <v>28</v>
      </c>
      <c r="B308" s="91" t="s">
        <v>0</v>
      </c>
      <c r="C308" s="96" t="s">
        <v>37</v>
      </c>
      <c r="D308" s="91" t="s">
        <v>1</v>
      </c>
      <c r="E308" s="91" t="s">
        <v>2</v>
      </c>
      <c r="F308" s="93" t="s">
        <v>56</v>
      </c>
      <c r="G308" s="93" t="s">
        <v>57</v>
      </c>
      <c r="H308" s="93" t="s">
        <v>58</v>
      </c>
      <c r="I308" s="91" t="s">
        <v>3</v>
      </c>
      <c r="J308" s="13"/>
      <c r="K308" s="7" t="s">
        <v>59</v>
      </c>
      <c r="L308" s="7"/>
      <c r="M308" s="7"/>
      <c r="N308" s="7"/>
      <c r="O308" s="91" t="s">
        <v>60</v>
      </c>
      <c r="P308" s="91"/>
      <c r="Q308" s="91"/>
      <c r="R308" s="91"/>
    </row>
    <row r="309" spans="1:19" ht="15" customHeight="1">
      <c r="A309" s="96"/>
      <c r="B309" s="91"/>
      <c r="C309" s="96"/>
      <c r="D309" s="91"/>
      <c r="E309" s="91"/>
      <c r="F309" s="94"/>
      <c r="G309" s="94"/>
      <c r="H309" s="94"/>
      <c r="I309" s="91"/>
      <c r="J309" s="13"/>
      <c r="K309" s="33" t="s">
        <v>29</v>
      </c>
      <c r="L309" s="26" t="s">
        <v>30</v>
      </c>
      <c r="M309" s="26" t="s">
        <v>31</v>
      </c>
      <c r="N309" s="26" t="s">
        <v>32</v>
      </c>
      <c r="O309" s="26" t="s">
        <v>33</v>
      </c>
      <c r="P309" s="26" t="s">
        <v>66</v>
      </c>
      <c r="Q309" s="26" t="s">
        <v>35</v>
      </c>
      <c r="R309" s="26" t="s">
        <v>36</v>
      </c>
    </row>
    <row r="310" spans="1:19" ht="18" customHeight="1">
      <c r="A310" s="30">
        <v>71</v>
      </c>
      <c r="B310" s="1" t="s">
        <v>8</v>
      </c>
      <c r="C310" s="49" t="s">
        <v>72</v>
      </c>
      <c r="D310" s="1">
        <v>60</v>
      </c>
      <c r="E310" s="2">
        <v>22.09</v>
      </c>
      <c r="F310" s="63">
        <v>0.5</v>
      </c>
      <c r="G310" s="63">
        <v>0</v>
      </c>
      <c r="H310" s="63">
        <v>2</v>
      </c>
      <c r="I310" s="2">
        <v>9.6</v>
      </c>
      <c r="J310" s="56"/>
      <c r="K310" s="2">
        <v>13.8</v>
      </c>
      <c r="L310" s="23">
        <v>0</v>
      </c>
      <c r="M310" s="23">
        <v>0</v>
      </c>
      <c r="N310" s="2">
        <v>0.3</v>
      </c>
      <c r="O310" s="23">
        <v>0</v>
      </c>
      <c r="P310" s="23">
        <v>0</v>
      </c>
      <c r="Q310" s="23">
        <v>0</v>
      </c>
      <c r="R310" s="2">
        <v>3</v>
      </c>
    </row>
    <row r="311" spans="1:19" ht="18" customHeight="1">
      <c r="A311" s="1">
        <v>108</v>
      </c>
      <c r="B311" s="1" t="s">
        <v>9</v>
      </c>
      <c r="C311" s="4" t="s">
        <v>22</v>
      </c>
      <c r="D311" s="48">
        <v>200</v>
      </c>
      <c r="E311" s="2">
        <v>10.61</v>
      </c>
      <c r="F311" s="2">
        <v>5.2</v>
      </c>
      <c r="G311" s="2">
        <v>6.3</v>
      </c>
      <c r="H311" s="2">
        <v>29</v>
      </c>
      <c r="I311" s="2">
        <v>193.5</v>
      </c>
      <c r="J311" s="29"/>
      <c r="K311" s="2">
        <v>86</v>
      </c>
      <c r="L311" s="2">
        <v>7.5</v>
      </c>
      <c r="M311" s="2">
        <v>14.7</v>
      </c>
      <c r="N311" s="2">
        <v>0.8</v>
      </c>
      <c r="O311" s="2">
        <v>1.2</v>
      </c>
      <c r="P311" s="2">
        <v>2.4</v>
      </c>
      <c r="Q311" s="2">
        <v>0.2</v>
      </c>
      <c r="R311" s="2">
        <v>1.9</v>
      </c>
    </row>
    <row r="312" spans="1:19" ht="18" customHeight="1">
      <c r="A312" s="1">
        <v>268</v>
      </c>
      <c r="B312" s="1" t="s">
        <v>10</v>
      </c>
      <c r="C312" s="4" t="s">
        <v>23</v>
      </c>
      <c r="D312" s="36">
        <v>90</v>
      </c>
      <c r="E312" s="2">
        <v>50.31</v>
      </c>
      <c r="F312" s="2">
        <v>12.1</v>
      </c>
      <c r="G312" s="2">
        <v>15.9</v>
      </c>
      <c r="H312" s="2">
        <v>18.2</v>
      </c>
      <c r="I312" s="2">
        <v>263.5</v>
      </c>
      <c r="J312" s="56"/>
      <c r="K312" s="2">
        <v>39.4</v>
      </c>
      <c r="L312" s="2">
        <v>28.9</v>
      </c>
      <c r="M312" s="2">
        <v>149.69999999999999</v>
      </c>
      <c r="N312" s="2">
        <v>0.9</v>
      </c>
      <c r="O312" s="2">
        <v>25.9</v>
      </c>
      <c r="P312" s="2">
        <v>0.1</v>
      </c>
      <c r="Q312" s="23">
        <v>0</v>
      </c>
      <c r="R312" s="2">
        <v>0.1</v>
      </c>
    </row>
    <row r="313" spans="1:19" ht="18" customHeight="1">
      <c r="A313" s="1">
        <v>321</v>
      </c>
      <c r="B313" s="1" t="s">
        <v>14</v>
      </c>
      <c r="C313" s="4" t="s">
        <v>24</v>
      </c>
      <c r="D313" s="36">
        <v>150</v>
      </c>
      <c r="E313" s="2">
        <v>18.079999999999998</v>
      </c>
      <c r="F313" s="2">
        <v>3</v>
      </c>
      <c r="G313" s="2">
        <v>5.4</v>
      </c>
      <c r="H313" s="2">
        <v>15.9</v>
      </c>
      <c r="I313" s="2">
        <v>124.5</v>
      </c>
      <c r="J313" s="56"/>
      <c r="K313" s="2">
        <v>69.900000000000006</v>
      </c>
      <c r="L313" s="2">
        <v>23</v>
      </c>
      <c r="M313" s="2">
        <v>46.7</v>
      </c>
      <c r="N313" s="2">
        <v>0.9</v>
      </c>
      <c r="O313" s="2">
        <v>0.3</v>
      </c>
      <c r="P313" s="2">
        <v>14.4</v>
      </c>
      <c r="Q313" s="2">
        <v>1</v>
      </c>
      <c r="R313" s="2">
        <v>60.5</v>
      </c>
      <c r="S313" s="25"/>
    </row>
    <row r="314" spans="1:19" ht="18" customHeight="1">
      <c r="A314" s="1">
        <v>1041</v>
      </c>
      <c r="B314" s="1" t="s">
        <v>15</v>
      </c>
      <c r="C314" s="4" t="s">
        <v>53</v>
      </c>
      <c r="D314" s="1">
        <v>200</v>
      </c>
      <c r="E314" s="2">
        <v>8.8000000000000007</v>
      </c>
      <c r="F314" s="2">
        <v>0.1</v>
      </c>
      <c r="G314" s="23">
        <v>0</v>
      </c>
      <c r="H314" s="2">
        <v>27.1</v>
      </c>
      <c r="I314" s="2">
        <v>108.6</v>
      </c>
      <c r="J314" s="64"/>
      <c r="K314" s="2">
        <v>23.52</v>
      </c>
      <c r="L314" s="2">
        <v>0</v>
      </c>
      <c r="M314" s="65">
        <v>0</v>
      </c>
      <c r="N314" s="2">
        <v>0.24</v>
      </c>
      <c r="O314" s="24">
        <v>0</v>
      </c>
      <c r="P314" s="2">
        <v>0.03</v>
      </c>
      <c r="Q314" s="2">
        <v>0</v>
      </c>
      <c r="R314" s="2">
        <v>12.9</v>
      </c>
      <c r="S314" s="25"/>
    </row>
    <row r="315" spans="1:19" ht="18" customHeight="1">
      <c r="A315" s="1"/>
      <c r="B315" s="1" t="s">
        <v>16</v>
      </c>
      <c r="C315" s="29" t="s">
        <v>77</v>
      </c>
      <c r="D315" s="1">
        <v>30</v>
      </c>
      <c r="E315" s="2">
        <v>2.5</v>
      </c>
      <c r="F315" s="2">
        <v>1.68</v>
      </c>
      <c r="G315" s="2">
        <v>0.33</v>
      </c>
      <c r="H315" s="2">
        <v>14.82</v>
      </c>
      <c r="I315" s="2">
        <v>68.97</v>
      </c>
      <c r="J315" s="32"/>
      <c r="K315" s="2">
        <v>6.9</v>
      </c>
      <c r="L315" s="2">
        <v>7.5</v>
      </c>
      <c r="M315" s="2">
        <v>31.799999999999997</v>
      </c>
      <c r="N315" s="2">
        <v>0.92999999999999994</v>
      </c>
      <c r="O315" s="23">
        <v>0</v>
      </c>
      <c r="P315" s="23">
        <v>0</v>
      </c>
      <c r="Q315" s="23">
        <v>0</v>
      </c>
      <c r="R315" s="23">
        <v>0</v>
      </c>
      <c r="S315" s="25"/>
    </row>
    <row r="316" spans="1:19" ht="18" customHeight="1">
      <c r="A316" s="1"/>
      <c r="B316" s="1" t="s">
        <v>67</v>
      </c>
      <c r="C316" s="6" t="s">
        <v>65</v>
      </c>
      <c r="D316" s="1">
        <v>30</v>
      </c>
      <c r="E316" s="40">
        <v>2.5</v>
      </c>
      <c r="F316" s="2">
        <v>2.37</v>
      </c>
      <c r="G316" s="2">
        <v>0.3</v>
      </c>
      <c r="H316" s="2">
        <v>14.49</v>
      </c>
      <c r="I316" s="2">
        <v>70.14</v>
      </c>
      <c r="J316" s="29"/>
      <c r="K316" s="2">
        <v>6.8999999999999995</v>
      </c>
      <c r="L316" s="2">
        <v>9.8999999999999986</v>
      </c>
      <c r="M316" s="2">
        <v>26.099999999999998</v>
      </c>
      <c r="N316" s="2">
        <v>0.33</v>
      </c>
      <c r="O316" s="23">
        <v>0</v>
      </c>
      <c r="P316" s="23">
        <v>0</v>
      </c>
      <c r="Q316" s="23">
        <v>0</v>
      </c>
      <c r="R316" s="23">
        <v>0</v>
      </c>
      <c r="S316" s="25"/>
    </row>
    <row r="317" spans="1:19" ht="18" customHeight="1">
      <c r="A317" s="95" t="s">
        <v>12</v>
      </c>
      <c r="B317" s="95"/>
      <c r="C317" s="95"/>
      <c r="D317" s="26">
        <f>SUM(D310:D316)</f>
        <v>760</v>
      </c>
      <c r="E317" s="12">
        <f t="shared" ref="E317:R317" si="30">SUM(E310:E316)</f>
        <v>114.89</v>
      </c>
      <c r="F317" s="26">
        <f t="shared" si="30"/>
        <v>24.950000000000003</v>
      </c>
      <c r="G317" s="26">
        <f t="shared" si="30"/>
        <v>28.23</v>
      </c>
      <c r="H317" s="26">
        <f t="shared" si="30"/>
        <v>121.51</v>
      </c>
      <c r="I317" s="26">
        <f t="shared" si="30"/>
        <v>838.81000000000006</v>
      </c>
      <c r="J317" s="26">
        <f t="shared" si="30"/>
        <v>0</v>
      </c>
      <c r="K317" s="26">
        <f t="shared" si="30"/>
        <v>246.42000000000002</v>
      </c>
      <c r="L317" s="12">
        <f t="shared" si="30"/>
        <v>76.800000000000011</v>
      </c>
      <c r="M317" s="12">
        <f t="shared" si="30"/>
        <v>269</v>
      </c>
      <c r="N317" s="26">
        <f t="shared" si="30"/>
        <v>4.3999999999999995</v>
      </c>
      <c r="O317" s="12">
        <f t="shared" si="30"/>
        <v>27.4</v>
      </c>
      <c r="P317" s="12">
        <f t="shared" si="30"/>
        <v>16.93</v>
      </c>
      <c r="Q317" s="12">
        <f t="shared" si="30"/>
        <v>1.2</v>
      </c>
      <c r="R317" s="26">
        <f t="shared" si="30"/>
        <v>78.400000000000006</v>
      </c>
    </row>
    <row r="318" spans="1:19" ht="18" customHeight="1">
      <c r="A318" s="107" t="s">
        <v>18</v>
      </c>
      <c r="B318" s="107"/>
      <c r="C318" s="107"/>
      <c r="D318" s="107"/>
      <c r="E318" s="12">
        <f t="shared" ref="E318:R318" si="31">E306+E317</f>
        <v>165.64</v>
      </c>
      <c r="F318" s="12">
        <f t="shared" si="31"/>
        <v>40.5</v>
      </c>
      <c r="G318" s="12">
        <f t="shared" si="31"/>
        <v>51.480000000000004</v>
      </c>
      <c r="H318" s="12">
        <f t="shared" si="31"/>
        <v>208.36</v>
      </c>
      <c r="I318" s="12">
        <f t="shared" si="31"/>
        <v>1423.71</v>
      </c>
      <c r="J318" s="12">
        <f t="shared" si="31"/>
        <v>0</v>
      </c>
      <c r="K318" s="12">
        <f t="shared" si="31"/>
        <v>463.27</v>
      </c>
      <c r="L318" s="12">
        <f t="shared" si="31"/>
        <v>119.30000000000001</v>
      </c>
      <c r="M318" s="12">
        <f t="shared" si="31"/>
        <v>487.85</v>
      </c>
      <c r="N318" s="12">
        <f t="shared" si="31"/>
        <v>8.3000000000000007</v>
      </c>
      <c r="O318" s="12">
        <f t="shared" si="31"/>
        <v>104.1</v>
      </c>
      <c r="P318" s="12">
        <f t="shared" si="31"/>
        <v>17.12</v>
      </c>
      <c r="Q318" s="12">
        <f t="shared" si="31"/>
        <v>1.6199999999999999</v>
      </c>
      <c r="R318" s="12">
        <f t="shared" si="31"/>
        <v>79.5</v>
      </c>
    </row>
    <row r="319" spans="1:19" ht="18" customHeight="1">
      <c r="A319" s="14"/>
      <c r="B319" s="14"/>
      <c r="C319" s="14"/>
      <c r="D319" s="14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9" ht="18" customHeight="1">
      <c r="A320" s="14"/>
      <c r="B320" s="75"/>
      <c r="C320" s="75" t="s">
        <v>125</v>
      </c>
      <c r="D320" s="75"/>
      <c r="E320" s="12">
        <f>E17+E47+E80+E111+E143+E176+E207+E240+E273+E306</f>
        <v>694</v>
      </c>
      <c r="F320" s="12">
        <f>F17+F47+F80+F111+F143+F176+F207+F240+F273+F306</f>
        <v>179.27285714285716</v>
      </c>
      <c r="G320" s="12">
        <f>G17+G47+G80+G111+G143+G176+G207+G240+G273+G306</f>
        <v>202.32142857142858</v>
      </c>
      <c r="H320" s="12">
        <f>H17+H47+H80+H111+H143+H176+H207+H240+H273+H306</f>
        <v>883.74857142857138</v>
      </c>
      <c r="I320" s="12">
        <f>I17+I47+I80+I111+I143+I176+I207+I240+I273+I306</f>
        <v>5941.301428571428</v>
      </c>
      <c r="J320" s="12"/>
      <c r="K320" s="12"/>
      <c r="L320" s="12"/>
      <c r="M320" s="12"/>
      <c r="N320" s="12"/>
      <c r="O320" s="12"/>
      <c r="P320" s="12"/>
      <c r="Q320" s="12"/>
      <c r="R320" s="12"/>
    </row>
    <row r="321" spans="1:18" ht="18" customHeight="1">
      <c r="A321" s="14"/>
      <c r="B321" s="75"/>
      <c r="C321" s="75" t="s">
        <v>126</v>
      </c>
      <c r="D321" s="75"/>
      <c r="E321" s="12">
        <f>E28+E59+E91+E123+E155+E187+E219+E252+E285+E317</f>
        <v>1412.94</v>
      </c>
      <c r="F321" s="12">
        <f>F28+F59+F91+F123+F155+F187+F219+F252+F285+F317</f>
        <v>303.66181818181821</v>
      </c>
      <c r="G321" s="12">
        <f>G28+G59+G91+G123+G155+G187+G219+G252+G285+G317</f>
        <v>317.57727272727277</v>
      </c>
      <c r="H321" s="12">
        <f>H28+H59+H91+H123+H155+H187+H219+H252+H285+H317</f>
        <v>1179.340909090909</v>
      </c>
      <c r="I321" s="12">
        <f>I28+I59+I91+I123+I155+I187+I219+I252+I285+I317</f>
        <v>8858.5345454545459</v>
      </c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1:18" ht="18" customHeight="1">
      <c r="A322" s="14"/>
      <c r="B322" s="75"/>
      <c r="C322" s="75" t="s">
        <v>12</v>
      </c>
      <c r="D322" s="75"/>
      <c r="E322" s="12">
        <f>SUM(E320:E321)</f>
        <v>2106.94</v>
      </c>
      <c r="F322" s="12">
        <f>SUM(F320:F321)</f>
        <v>482.93467532467537</v>
      </c>
      <c r="G322" s="12">
        <f>SUM(G320:G321)</f>
        <v>519.89870129870133</v>
      </c>
      <c r="H322" s="12">
        <f>SUM(H320:H321)</f>
        <v>2063.0894805194803</v>
      </c>
      <c r="I322" s="12">
        <f>SUM(I320:I321)</f>
        <v>14799.835974025973</v>
      </c>
      <c r="J322" s="12"/>
      <c r="K322" s="12"/>
      <c r="L322" s="12"/>
      <c r="M322" s="12"/>
      <c r="N322" s="12"/>
      <c r="O322" s="12"/>
      <c r="P322" s="12"/>
      <c r="Q322" s="12"/>
      <c r="R322" s="12"/>
    </row>
    <row r="323" spans="1:18" ht="18" customHeight="1">
      <c r="A323" s="14"/>
      <c r="B323" s="75"/>
      <c r="C323" s="75"/>
      <c r="D323" s="75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1:18" ht="18" customHeight="1">
      <c r="A324" s="14"/>
      <c r="B324" s="14"/>
      <c r="C324" s="54" t="s">
        <v>26</v>
      </c>
      <c r="D324" s="14"/>
      <c r="E324" s="34">
        <f>E17+E47+E80+E111+E143+E176+E207+E240+E273+E306</f>
        <v>694</v>
      </c>
      <c r="F324" s="17"/>
      <c r="G324" s="17"/>
      <c r="H324" s="17"/>
      <c r="I324" s="17"/>
      <c r="J324" s="18"/>
      <c r="K324" s="17"/>
      <c r="L324" s="17"/>
      <c r="M324" s="17"/>
      <c r="N324" s="17"/>
      <c r="O324" s="17"/>
      <c r="P324" s="17"/>
      <c r="Q324" s="17"/>
      <c r="R324" s="17"/>
    </row>
    <row r="325" spans="1:18" ht="18" customHeight="1">
      <c r="A325" s="14"/>
      <c r="B325" s="14"/>
      <c r="C325" s="54" t="s">
        <v>62</v>
      </c>
      <c r="D325" s="14"/>
      <c r="E325" s="16">
        <f>E324/10</f>
        <v>69.400000000000006</v>
      </c>
      <c r="F325" s="17"/>
      <c r="G325" s="17"/>
      <c r="H325" s="17"/>
      <c r="I325" s="17"/>
      <c r="J325" s="18"/>
      <c r="K325" s="17"/>
      <c r="L325" s="17"/>
      <c r="M325" s="17"/>
      <c r="N325" s="17"/>
      <c r="O325" s="17"/>
      <c r="P325" s="17"/>
      <c r="Q325" s="17"/>
      <c r="R325" s="17"/>
    </row>
    <row r="326" spans="1:18" ht="18" customHeight="1">
      <c r="A326" s="14"/>
      <c r="B326" s="14"/>
      <c r="C326" s="54" t="s">
        <v>63</v>
      </c>
      <c r="D326" s="14"/>
      <c r="E326" s="34"/>
      <c r="F326" s="34">
        <f>E28+E59+E91+E123+E155+E187+E219+E252+E285+E317</f>
        <v>1412.94</v>
      </c>
      <c r="G326" s="17"/>
      <c r="H326" s="17"/>
      <c r="I326" s="17"/>
      <c r="J326" s="18"/>
      <c r="K326" s="17"/>
      <c r="L326" s="17"/>
      <c r="M326" s="17"/>
      <c r="N326" s="17"/>
      <c r="O326" s="17"/>
      <c r="P326" s="17"/>
      <c r="Q326" s="17"/>
      <c r="R326" s="17"/>
    </row>
    <row r="327" spans="1:18">
      <c r="A327" s="14"/>
      <c r="B327" s="14"/>
      <c r="C327" s="54" t="s">
        <v>62</v>
      </c>
      <c r="D327" s="14"/>
      <c r="E327" s="34"/>
      <c r="F327" s="34">
        <f>F326/10</f>
        <v>141.29400000000001</v>
      </c>
      <c r="G327" s="17"/>
      <c r="H327" s="17"/>
      <c r="I327" s="17"/>
      <c r="J327" s="18"/>
      <c r="K327" s="17"/>
      <c r="L327" s="17"/>
      <c r="M327" s="17"/>
      <c r="N327" s="17"/>
      <c r="O327" s="17"/>
      <c r="P327" s="17"/>
      <c r="Q327" s="17"/>
      <c r="R327" s="17"/>
    </row>
    <row r="328" spans="1:18">
      <c r="C328" s="18"/>
      <c r="D328" s="22"/>
      <c r="E328" s="22"/>
      <c r="F328" s="31"/>
    </row>
    <row r="329" spans="1:18">
      <c r="F329" s="31"/>
    </row>
    <row r="332" spans="1:18">
      <c r="C332" s="18" t="s">
        <v>90</v>
      </c>
      <c r="D332" s="22"/>
      <c r="E332" s="22"/>
      <c r="F332" s="70" t="s">
        <v>91</v>
      </c>
      <c r="G332" s="71" t="s">
        <v>92</v>
      </c>
      <c r="H332" s="71" t="s">
        <v>93</v>
      </c>
      <c r="I332" s="71" t="s">
        <v>94</v>
      </c>
    </row>
    <row r="333" spans="1:18">
      <c r="C333" s="18" t="s">
        <v>95</v>
      </c>
      <c r="D333" s="22"/>
      <c r="E333" s="22"/>
      <c r="F333" s="70">
        <v>46.05</v>
      </c>
      <c r="G333" s="70">
        <v>50.1</v>
      </c>
      <c r="H333" s="70">
        <v>198.6</v>
      </c>
      <c r="I333" s="70">
        <v>1439.84</v>
      </c>
    </row>
  </sheetData>
  <mergeCells count="396">
    <mergeCell ref="A72:R72"/>
    <mergeCell ref="A73:A75"/>
    <mergeCell ref="B73:B75"/>
    <mergeCell ref="C73:C75"/>
    <mergeCell ref="D73:D75"/>
    <mergeCell ref="E73:E75"/>
    <mergeCell ref="F73:F75"/>
    <mergeCell ref="G73:G75"/>
    <mergeCell ref="H73:H75"/>
    <mergeCell ref="I73:I75"/>
    <mergeCell ref="O73:R73"/>
    <mergeCell ref="K74:K75"/>
    <mergeCell ref="L74:L75"/>
    <mergeCell ref="M74:M75"/>
    <mergeCell ref="N74:N75"/>
    <mergeCell ref="O74:O75"/>
    <mergeCell ref="P74:P75"/>
    <mergeCell ref="Q74:Q75"/>
    <mergeCell ref="R74:R75"/>
    <mergeCell ref="I36:R36"/>
    <mergeCell ref="A40:R40"/>
    <mergeCell ref="A66:C66"/>
    <mergeCell ref="A67:C67"/>
    <mergeCell ref="I66:R66"/>
    <mergeCell ref="I67:R67"/>
    <mergeCell ref="K64:R64"/>
    <mergeCell ref="K65:R65"/>
    <mergeCell ref="A71:R71"/>
    <mergeCell ref="A70:R70"/>
    <mergeCell ref="A64:C64"/>
    <mergeCell ref="A65:C65"/>
    <mergeCell ref="A68:R68"/>
    <mergeCell ref="A41:R41"/>
    <mergeCell ref="A60:D60"/>
    <mergeCell ref="A59:C59"/>
    <mergeCell ref="O42:R42"/>
    <mergeCell ref="E42:E43"/>
    <mergeCell ref="F42:F43"/>
    <mergeCell ref="G42:G43"/>
    <mergeCell ref="B105:B106"/>
    <mergeCell ref="C105:C106"/>
    <mergeCell ref="A124:D124"/>
    <mergeCell ref="I137:I138"/>
    <mergeCell ref="A135:R135"/>
    <mergeCell ref="A136:R136"/>
    <mergeCell ref="B137:B138"/>
    <mergeCell ref="E137:E138"/>
    <mergeCell ref="F137:F138"/>
    <mergeCell ref="G137:G138"/>
    <mergeCell ref="H137:H138"/>
    <mergeCell ref="C137:C138"/>
    <mergeCell ref="D137:D138"/>
    <mergeCell ref="E113:E114"/>
    <mergeCell ref="O137:R137"/>
    <mergeCell ref="A137:A138"/>
    <mergeCell ref="C201:C202"/>
    <mergeCell ref="A318:D318"/>
    <mergeCell ref="A307:R307"/>
    <mergeCell ref="A285:C285"/>
    <mergeCell ref="A317:C317"/>
    <mergeCell ref="A199:R199"/>
    <mergeCell ref="A200:R200"/>
    <mergeCell ref="F209:F211"/>
    <mergeCell ref="A188:D188"/>
    <mergeCell ref="A209:A211"/>
    <mergeCell ref="A201:A202"/>
    <mergeCell ref="B201:B202"/>
    <mergeCell ref="C209:C211"/>
    <mergeCell ref="F308:F309"/>
    <mergeCell ref="G308:G309"/>
    <mergeCell ref="H308:H309"/>
    <mergeCell ref="I308:I309"/>
    <mergeCell ref="H299:H300"/>
    <mergeCell ref="I299:I300"/>
    <mergeCell ref="A253:D253"/>
    <mergeCell ref="A241:R241"/>
    <mergeCell ref="A273:C273"/>
    <mergeCell ref="A264:R264"/>
    <mergeCell ref="A265:R265"/>
    <mergeCell ref="A224:C224"/>
    <mergeCell ref="A225:C225"/>
    <mergeCell ref="A226:C226"/>
    <mergeCell ref="A227:C227"/>
    <mergeCell ref="K226:R226"/>
    <mergeCell ref="K227:R227"/>
    <mergeCell ref="K224:T224"/>
    <mergeCell ref="K225:T225"/>
    <mergeCell ref="G201:G202"/>
    <mergeCell ref="H201:H202"/>
    <mergeCell ref="I201:I202"/>
    <mergeCell ref="O201:R201"/>
    <mergeCell ref="O209:R209"/>
    <mergeCell ref="A208:R208"/>
    <mergeCell ref="I209:I211"/>
    <mergeCell ref="B209:B211"/>
    <mergeCell ref="G209:G211"/>
    <mergeCell ref="H209:H211"/>
    <mergeCell ref="F201:F202"/>
    <mergeCell ref="A220:D220"/>
    <mergeCell ref="A207:C207"/>
    <mergeCell ref="A219:C219"/>
    <mergeCell ref="D209:D211"/>
    <mergeCell ref="E209:E211"/>
    <mergeCell ref="O308:R308"/>
    <mergeCell ref="A308:A309"/>
    <mergeCell ref="B308:B309"/>
    <mergeCell ref="C308:C309"/>
    <mergeCell ref="D308:D309"/>
    <mergeCell ref="E308:E309"/>
    <mergeCell ref="B299:B300"/>
    <mergeCell ref="O299:R299"/>
    <mergeCell ref="O275:R275"/>
    <mergeCell ref="C299:C300"/>
    <mergeCell ref="D299:D300"/>
    <mergeCell ref="E299:E300"/>
    <mergeCell ref="F299:F300"/>
    <mergeCell ref="G299:G300"/>
    <mergeCell ref="A306:C306"/>
    <mergeCell ref="A297:R297"/>
    <mergeCell ref="A298:R298"/>
    <mergeCell ref="A299:A300"/>
    <mergeCell ref="D275:D276"/>
    <mergeCell ref="E275:E276"/>
    <mergeCell ref="F275:F276"/>
    <mergeCell ref="G275:G276"/>
    <mergeCell ref="H275:H276"/>
    <mergeCell ref="I275:I276"/>
    <mergeCell ref="A1:C1"/>
    <mergeCell ref="A2:C2"/>
    <mergeCell ref="A4:C4"/>
    <mergeCell ref="A5:C5"/>
    <mergeCell ref="D5:F5"/>
    <mergeCell ref="D2:I2"/>
    <mergeCell ref="D1:R1"/>
    <mergeCell ref="K2:R2"/>
    <mergeCell ref="A28:C28"/>
    <mergeCell ref="A17:C17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19:R19"/>
    <mergeCell ref="A10:R10"/>
    <mergeCell ref="O11:R11"/>
    <mergeCell ref="A11:A12"/>
    <mergeCell ref="B11:B12"/>
    <mergeCell ref="A8:R8"/>
    <mergeCell ref="O113:R113"/>
    <mergeCell ref="O105:R105"/>
    <mergeCell ref="E105:E106"/>
    <mergeCell ref="H82:H83"/>
    <mergeCell ref="I82:I83"/>
    <mergeCell ref="F105:F106"/>
    <mergeCell ref="G105:G106"/>
    <mergeCell ref="D105:D106"/>
    <mergeCell ref="E11:E12"/>
    <mergeCell ref="D19:D20"/>
    <mergeCell ref="E19:E20"/>
    <mergeCell ref="F19:F20"/>
    <mergeCell ref="G19:G20"/>
    <mergeCell ref="A18:R18"/>
    <mergeCell ref="B19:B20"/>
    <mergeCell ref="C19:C20"/>
    <mergeCell ref="A19:A20"/>
    <mergeCell ref="H19:H20"/>
    <mergeCell ref="I19:I20"/>
    <mergeCell ref="C11:C12"/>
    <mergeCell ref="D11:D12"/>
    <mergeCell ref="I113:I114"/>
    <mergeCell ref="A69:R69"/>
    <mergeCell ref="C82:C83"/>
    <mergeCell ref="D82:D83"/>
    <mergeCell ref="H99:R99"/>
    <mergeCell ref="D201:D202"/>
    <mergeCell ref="E201:E202"/>
    <mergeCell ref="A196:R196"/>
    <mergeCell ref="A197:R197"/>
    <mergeCell ref="A198:R198"/>
    <mergeCell ref="A123:C123"/>
    <mergeCell ref="D113:D114"/>
    <mergeCell ref="B113:B114"/>
    <mergeCell ref="A187:C187"/>
    <mergeCell ref="C169:C170"/>
    <mergeCell ref="D169:D170"/>
    <mergeCell ref="E169:E170"/>
    <mergeCell ref="F169:F170"/>
    <mergeCell ref="A167:R167"/>
    <mergeCell ref="A113:A114"/>
    <mergeCell ref="A132:R132"/>
    <mergeCell ref="A133:R133"/>
    <mergeCell ref="A134:R134"/>
    <mergeCell ref="A160:C160"/>
    <mergeCell ref="A161:C161"/>
    <mergeCell ref="A162:C162"/>
    <mergeCell ref="A29:D29"/>
    <mergeCell ref="A47:C47"/>
    <mergeCell ref="I42:I43"/>
    <mergeCell ref="A48:R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O49:R49"/>
    <mergeCell ref="C42:C43"/>
    <mergeCell ref="D42:D43"/>
    <mergeCell ref="A42:A43"/>
    <mergeCell ref="B42:B43"/>
    <mergeCell ref="H42:H43"/>
    <mergeCell ref="G34:R34"/>
    <mergeCell ref="A37:R37"/>
    <mergeCell ref="A38:R38"/>
    <mergeCell ref="A39:R39"/>
    <mergeCell ref="I35:R35"/>
    <mergeCell ref="A82:A83"/>
    <mergeCell ref="A100:R100"/>
    <mergeCell ref="A101:R101"/>
    <mergeCell ref="A128:C128"/>
    <mergeCell ref="A129:C129"/>
    <mergeCell ref="A130:C130"/>
    <mergeCell ref="A131:C131"/>
    <mergeCell ref="I128:R128"/>
    <mergeCell ref="A33:C33"/>
    <mergeCell ref="A34:C34"/>
    <mergeCell ref="A35:C35"/>
    <mergeCell ref="A36:C36"/>
    <mergeCell ref="I33:R33"/>
    <mergeCell ref="A81:R81"/>
    <mergeCell ref="F98:R98"/>
    <mergeCell ref="O82:R82"/>
    <mergeCell ref="I129:R129"/>
    <mergeCell ref="A80:C80"/>
    <mergeCell ref="G82:G83"/>
    <mergeCell ref="B82:B83"/>
    <mergeCell ref="E82:E83"/>
    <mergeCell ref="F82:F83"/>
    <mergeCell ref="A96:C96"/>
    <mergeCell ref="A97:C97"/>
    <mergeCell ref="A103:R103"/>
    <mergeCell ref="A91:C91"/>
    <mergeCell ref="C113:C114"/>
    <mergeCell ref="I105:I106"/>
    <mergeCell ref="H105:H106"/>
    <mergeCell ref="A102:R102"/>
    <mergeCell ref="H145:H146"/>
    <mergeCell ref="I145:I146"/>
    <mergeCell ref="G145:G146"/>
    <mergeCell ref="H130:R130"/>
    <mergeCell ref="H131:R131"/>
    <mergeCell ref="G113:G114"/>
    <mergeCell ref="H113:H114"/>
    <mergeCell ref="A104:R104"/>
    <mergeCell ref="A111:C111"/>
    <mergeCell ref="F113:F114"/>
    <mergeCell ref="A112:R112"/>
    <mergeCell ref="A98:C98"/>
    <mergeCell ref="A99:C99"/>
    <mergeCell ref="K96:R96"/>
    <mergeCell ref="I97:R97"/>
    <mergeCell ref="A92:D92"/>
    <mergeCell ref="A143:C143"/>
    <mergeCell ref="A105:A106"/>
    <mergeCell ref="A144:R144"/>
    <mergeCell ref="F145:F146"/>
    <mergeCell ref="A163:C163"/>
    <mergeCell ref="K162:R162"/>
    <mergeCell ref="K163:R163"/>
    <mergeCell ref="O145:R145"/>
    <mergeCell ref="A155:C155"/>
    <mergeCell ref="A156:D156"/>
    <mergeCell ref="A145:A146"/>
    <mergeCell ref="B145:B146"/>
    <mergeCell ref="C145:C146"/>
    <mergeCell ref="D145:D146"/>
    <mergeCell ref="E145:E146"/>
    <mergeCell ref="K160:T160"/>
    <mergeCell ref="I169:I170"/>
    <mergeCell ref="G178:G179"/>
    <mergeCell ref="O169:R169"/>
    <mergeCell ref="D178:D179"/>
    <mergeCell ref="E178:E179"/>
    <mergeCell ref="A168:R168"/>
    <mergeCell ref="A169:A170"/>
    <mergeCell ref="K161:T161"/>
    <mergeCell ref="C178:C179"/>
    <mergeCell ref="A177:R177"/>
    <mergeCell ref="A176:C176"/>
    <mergeCell ref="B169:B170"/>
    <mergeCell ref="A178:A179"/>
    <mergeCell ref="B178:B179"/>
    <mergeCell ref="A164:R164"/>
    <mergeCell ref="G242:G243"/>
    <mergeCell ref="H242:H243"/>
    <mergeCell ref="I242:I243"/>
    <mergeCell ref="A240:C240"/>
    <mergeCell ref="A231:R231"/>
    <mergeCell ref="I233:I234"/>
    <mergeCell ref="O233:R233"/>
    <mergeCell ref="H233:H234"/>
    <mergeCell ref="A165:R165"/>
    <mergeCell ref="A166:R166"/>
    <mergeCell ref="A192:C192"/>
    <mergeCell ref="A193:C193"/>
    <mergeCell ref="A194:C194"/>
    <mergeCell ref="A195:C195"/>
    <mergeCell ref="K194:R194"/>
    <mergeCell ref="K195:R195"/>
    <mergeCell ref="K192:T192"/>
    <mergeCell ref="K193:T193"/>
    <mergeCell ref="F178:F179"/>
    <mergeCell ref="I178:I179"/>
    <mergeCell ref="O178:R178"/>
    <mergeCell ref="H178:H179"/>
    <mergeCell ref="G169:G170"/>
    <mergeCell ref="H169:H170"/>
    <mergeCell ref="G266:G268"/>
    <mergeCell ref="N267:N268"/>
    <mergeCell ref="O267:O268"/>
    <mergeCell ref="P267:P268"/>
    <mergeCell ref="Q267:Q268"/>
    <mergeCell ref="R267:R268"/>
    <mergeCell ref="H266:H268"/>
    <mergeCell ref="A266:A268"/>
    <mergeCell ref="A228:R228"/>
    <mergeCell ref="A229:R229"/>
    <mergeCell ref="A230:R230"/>
    <mergeCell ref="A257:C257"/>
    <mergeCell ref="A258:C258"/>
    <mergeCell ref="A259:C259"/>
    <mergeCell ref="A260:C260"/>
    <mergeCell ref="K259:R259"/>
    <mergeCell ref="K260:R260"/>
    <mergeCell ref="K257:T257"/>
    <mergeCell ref="K258:T258"/>
    <mergeCell ref="A233:A234"/>
    <mergeCell ref="B233:B234"/>
    <mergeCell ref="D242:D243"/>
    <mergeCell ref="E242:E243"/>
    <mergeCell ref="F242:F243"/>
    <mergeCell ref="A296:R296"/>
    <mergeCell ref="A261:R261"/>
    <mergeCell ref="A262:R262"/>
    <mergeCell ref="A263:R263"/>
    <mergeCell ref="A290:C290"/>
    <mergeCell ref="A291:C291"/>
    <mergeCell ref="A292:C292"/>
    <mergeCell ref="A293:C293"/>
    <mergeCell ref="K292:R292"/>
    <mergeCell ref="K293:R293"/>
    <mergeCell ref="K290:T290"/>
    <mergeCell ref="K291:T291"/>
    <mergeCell ref="A274:R274"/>
    <mergeCell ref="A275:A276"/>
    <mergeCell ref="B275:B276"/>
    <mergeCell ref="B266:B268"/>
    <mergeCell ref="C266:C268"/>
    <mergeCell ref="D266:D268"/>
    <mergeCell ref="E266:E268"/>
    <mergeCell ref="F266:F268"/>
    <mergeCell ref="A294:R294"/>
    <mergeCell ref="A286:D286"/>
    <mergeCell ref="C275:C276"/>
    <mergeCell ref="K267:K268"/>
    <mergeCell ref="K210:K211"/>
    <mergeCell ref="L210:L211"/>
    <mergeCell ref="M210:M211"/>
    <mergeCell ref="N210:N211"/>
    <mergeCell ref="O210:O211"/>
    <mergeCell ref="P210:P211"/>
    <mergeCell ref="Q210:Q211"/>
    <mergeCell ref="R210:R211"/>
    <mergeCell ref="A295:R295"/>
    <mergeCell ref="I266:I268"/>
    <mergeCell ref="O266:R266"/>
    <mergeCell ref="A232:R232"/>
    <mergeCell ref="G233:G234"/>
    <mergeCell ref="O242:R242"/>
    <mergeCell ref="A252:C252"/>
    <mergeCell ref="A242:A243"/>
    <mergeCell ref="B242:B243"/>
    <mergeCell ref="C242:C243"/>
    <mergeCell ref="C233:C234"/>
    <mergeCell ref="D233:D234"/>
    <mergeCell ref="E233:E234"/>
    <mergeCell ref="F233:F234"/>
    <mergeCell ref="L267:L268"/>
    <mergeCell ref="M267:M268"/>
  </mergeCells>
  <pageMargins left="0.43" right="0.82" top="0.75" bottom="0.75" header="0.3" footer="0.3"/>
  <pageSetup paperSize="9" scale="72" orientation="landscape" verticalDpi="4294967293" r:id="rId1"/>
  <rowBreaks count="10" manualBreakCount="10">
    <brk id="32" max="18" man="1"/>
    <brk id="63" max="18" man="1"/>
    <brk id="95" max="16383" man="1"/>
    <brk id="127" max="16383" man="1"/>
    <brk id="159" max="16383" man="1"/>
    <brk id="191" max="16383" man="1"/>
    <brk id="223" max="18" man="1"/>
    <brk id="256" max="18" man="1"/>
    <brk id="289" max="18" man="1"/>
    <brk id="32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3:O9"/>
  <sheetViews>
    <sheetView topLeftCell="A10" workbookViewId="0">
      <selection activeCell="C29" sqref="C29"/>
    </sheetView>
  </sheetViews>
  <sheetFormatPr defaultRowHeight="15"/>
  <sheetData>
    <row r="3" spans="2:15">
      <c r="B3">
        <v>183</v>
      </c>
      <c r="C3">
        <v>56.53</v>
      </c>
      <c r="D3">
        <v>51.04</v>
      </c>
      <c r="E3">
        <v>213.18</v>
      </c>
      <c r="F3">
        <v>1573.85</v>
      </c>
      <c r="H3">
        <v>796.74</v>
      </c>
      <c r="I3">
        <v>237.2</v>
      </c>
      <c r="J3">
        <v>1078.8699999999999</v>
      </c>
      <c r="K3">
        <v>21.73</v>
      </c>
      <c r="L3">
        <v>165.74</v>
      </c>
      <c r="M3">
        <v>1.0900000000000001</v>
      </c>
      <c r="N3">
        <v>9.895999999999999</v>
      </c>
      <c r="O3">
        <v>98.82</v>
      </c>
    </row>
    <row r="5" spans="2:15">
      <c r="B5">
        <v>155.35999999999996</v>
      </c>
      <c r="C5">
        <v>43.95</v>
      </c>
      <c r="D5">
        <v>54.03</v>
      </c>
      <c r="E5">
        <v>204.61</v>
      </c>
      <c r="F5">
        <v>1481.6100000000001</v>
      </c>
      <c r="H5">
        <v>655.64</v>
      </c>
      <c r="I5">
        <v>153.6</v>
      </c>
      <c r="J5">
        <v>664.2</v>
      </c>
      <c r="K5">
        <v>13.26</v>
      </c>
      <c r="L5">
        <v>184.1</v>
      </c>
      <c r="M5">
        <v>22.035000000000004</v>
      </c>
      <c r="N5">
        <v>2.2800000000000002</v>
      </c>
      <c r="O5">
        <v>74.600000000000009</v>
      </c>
    </row>
    <row r="7" spans="2:15">
      <c r="B7">
        <v>195.61</v>
      </c>
      <c r="C7">
        <v>64.622857142857157</v>
      </c>
      <c r="D7">
        <v>52.221428571428575</v>
      </c>
      <c r="E7">
        <v>232.02857142857144</v>
      </c>
      <c r="F7">
        <v>1657.1014285714286</v>
      </c>
      <c r="G7">
        <v>0</v>
      </c>
      <c r="H7">
        <v>723.3599999999999</v>
      </c>
      <c r="I7">
        <v>263.58000000000004</v>
      </c>
      <c r="J7">
        <v>1239.5714285714284</v>
      </c>
      <c r="K7">
        <v>13.139285714285714</v>
      </c>
      <c r="L7">
        <v>80.21142857142857</v>
      </c>
      <c r="M7">
        <v>48.831999999999994</v>
      </c>
      <c r="N7">
        <v>6.5</v>
      </c>
      <c r="O7">
        <v>18.237142857142857</v>
      </c>
    </row>
    <row r="9" spans="2:15">
      <c r="B9">
        <v>152.91999999999999</v>
      </c>
      <c r="C9">
        <v>47.590857142857146</v>
      </c>
      <c r="D9">
        <v>61.757904761904754</v>
      </c>
      <c r="E9">
        <v>223.42780952380954</v>
      </c>
      <c r="F9">
        <v>1642.9614285714283</v>
      </c>
      <c r="H9">
        <v>724.92771428571427</v>
      </c>
      <c r="I9">
        <v>152.57838095238097</v>
      </c>
      <c r="J9">
        <v>566.50676190476179</v>
      </c>
      <c r="K9">
        <v>10.064571428571428</v>
      </c>
      <c r="L9">
        <v>73.918095238095233</v>
      </c>
      <c r="M9">
        <v>10.396999999999998</v>
      </c>
      <c r="N9">
        <v>1.7500000000000002</v>
      </c>
      <c r="O9">
        <v>84.373809523809527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2" sqref="E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tikho</cp:lastModifiedBy>
  <cp:lastPrinted>2025-01-27T14:29:51Z</cp:lastPrinted>
  <dcterms:created xsi:type="dcterms:W3CDTF">2020-08-17T17:24:41Z</dcterms:created>
  <dcterms:modified xsi:type="dcterms:W3CDTF">2025-02-22T13:11:38Z</dcterms:modified>
</cp:coreProperties>
</file>